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5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6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7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8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9.xml" ContentType="application/vnd.openxmlformats-officedocument.drawing+xml"/>
  <Override PartName="/xl/comments3.xml" ContentType="application/vnd.openxmlformats-officedocument.spreadsheetml.comment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0.xml" ContentType="application/vnd.openxmlformats-officedocument.drawing+xml"/>
  <Override PartName="/xl/comments4.xml" ContentType="application/vnd.openxmlformats-officedocument.spreadsheetml.comment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21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2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23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4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25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6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27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8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9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0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Documents\Documents\2016 ANUARIO\"/>
    </mc:Choice>
  </mc:AlternateContent>
  <xr:revisionPtr revIDLastSave="0" documentId="13_ncr:1_{B953DA92-3E69-40BF-8405-CF17688AFD86}" xr6:coauthVersionLast="36" xr6:coauthVersionMax="36" xr10:uidLastSave="{00000000-0000-0000-0000-000000000000}"/>
  <bookViews>
    <workbookView xWindow="0" yWindow="0" windowWidth="28800" windowHeight="12435" tabRatio="914" firstSheet="35" activeTab="37" xr2:uid="{00000000-000D-0000-FFFF-FFFF00000000}"/>
  </bookViews>
  <sheets>
    <sheet name="CARATULA" sheetId="141" r:id="rId1"/>
    <sheet name="CONTRA CARATULA (2)" sheetId="142" r:id="rId2"/>
    <sheet name="PRESENTACIÓN" sheetId="135" r:id="rId3"/>
    <sheet name="INDICE" sheetId="132" r:id="rId4"/>
    <sheet name="INSTALACION DE PLANTACIONES" sheetId="70" r:id="rId5"/>
    <sheet name="SUP REF Y ACUMUL" sheetId="71" r:id="rId6"/>
    <sheet name="SUP REF Y POR REFOREST" sheetId="72" r:id="rId7"/>
    <sheet name="PERMISOS Y AUTORIZACIONES" sheetId="156" r:id="rId8"/>
    <sheet name="RESUMEN PRODUCCI MADER" sheetId="17" r:id="rId9"/>
    <sheet name="PRODUCC MAD ROLLIZA" sheetId="115" r:id="rId10"/>
    <sheet name="PROD MAD ROLLIZA X DPTO Y SP" sheetId="116" r:id="rId11"/>
    <sheet name="ROLLIZA X ESPECIE" sheetId="117" r:id="rId12"/>
    <sheet name="PRODUCC MAD ASERR" sheetId="1" r:id="rId13"/>
    <sheet name="PROD.MAD. ASER.X DPTO Y SP" sheetId="55" r:id="rId14"/>
    <sheet name="PROD. MAD ASER.POR ESPECIE" sheetId="23" r:id="rId15"/>
    <sheet name="GRAFICO" sheetId="43" r:id="rId16"/>
    <sheet name="PARQUET" sheetId="105" r:id="rId17"/>
    <sheet name="PARQUET X SP" sheetId="42" r:id="rId18"/>
    <sheet name="MADERA.LAMINADA" sheetId="11" r:id="rId19"/>
    <sheet name="TRIPLAY" sheetId="54" r:id="rId20"/>
    <sheet name="POSTES Y DURMIENTES" sheetId="4" r:id="rId21"/>
    <sheet name="CARBON" sheetId="5" r:id="rId22"/>
    <sheet name="LEÑA" sheetId="16" r:id="rId23"/>
    <sheet name="PROD.ELABOR.MADERABLES" sheetId="6" r:id="rId24"/>
    <sheet name="PROD NO MADERABLES" sheetId="19" r:id="rId25"/>
    <sheet name="POR ESPECIE-NO MAD" sheetId="69" r:id="rId26"/>
    <sheet name="RES. MADERABLE" sheetId="126" r:id="rId27"/>
    <sheet name="EXPORTACION MAD PAIS" sheetId="143" r:id="rId28"/>
    <sheet name="EXPORTACIÓN MAD PART" sheetId="144" r:id="rId29"/>
    <sheet name="RES.NO MAD" sheetId="125" r:id="rId30"/>
    <sheet name="EXPORTACIÓN NO MAD. PAIS" sheetId="145" r:id="rId31"/>
    <sheet name="EXPORT. NO MAD PARTIDA" sheetId="146" r:id="rId32"/>
    <sheet name="RES.MADERABLES-importac" sheetId="131" r:id="rId33"/>
    <sheet name="IMPORTACIÓN MAD. PAIS" sheetId="147" r:id="rId34"/>
    <sheet name="IMPORTACIÓN MAD. PART" sheetId="148" r:id="rId35"/>
    <sheet name="RES. NO MADE-IMPORT" sheetId="128" r:id="rId36"/>
    <sheet name="IMPORTACIÓN NOMAD. PAIS" sheetId="149" r:id="rId37"/>
    <sheet name="IMPORTACIÓN NO MAD. PART." sheetId="150" r:id="rId38"/>
    <sheet name="ANEXO1" sheetId="66" r:id="rId39"/>
  </sheets>
  <externalReferences>
    <externalReference r:id="rId40"/>
    <externalReference r:id="rId41"/>
    <externalReference r:id="rId42"/>
    <externalReference r:id="rId43"/>
    <externalReference r:id="rId44"/>
  </externalReferences>
  <definedNames>
    <definedName name="_xlnm._FilterDatabase" localSheetId="15" hidden="1">GRAFICO!$A$2:$B$100</definedName>
    <definedName name="_xlnm._FilterDatabase" localSheetId="10" hidden="1">'PROD MAD ROLLIZA X DPTO Y SP'!$A$6:$D$6</definedName>
    <definedName name="_xlnm._FilterDatabase" localSheetId="24" hidden="1">'PROD NO MADERABLES'!$A$107:$D$107</definedName>
    <definedName name="_xlnm._FilterDatabase" localSheetId="14" hidden="1">'PROD. MAD ASER.POR ESPECIE'!$A$7:$C$165</definedName>
    <definedName name="_xlnm._FilterDatabase" localSheetId="12" hidden="1">'PRODUCC MAD ASERR'!$B$6:$C$31</definedName>
    <definedName name="_xlnm._FilterDatabase" localSheetId="9" hidden="1">'PRODUCC MAD ROLLIZA'!$B$6:$C$31</definedName>
    <definedName name="_xlnm._FilterDatabase" localSheetId="11" hidden="1">'ROLLIZA X ESPECIE'!$A$7:$C$187</definedName>
    <definedName name="_xlnm.Print_Area" localSheetId="21">CARBON!$B$1:$D$56</definedName>
    <definedName name="_xlnm.Print_Area" localSheetId="1">'CONTRA CARATULA (2)'!#REF!</definedName>
    <definedName name="_xlnm.Print_Area" localSheetId="15">GRAFICO!$A$1:$F$62</definedName>
    <definedName name="_xlnm.Print_Area" localSheetId="36">'IMPORTACIÓN NOMAD. PAIS'!$A$1:$E$395</definedName>
    <definedName name="_xlnm.Print_Area" localSheetId="4">'INSTALACION DE PLANTACIONES'!$A$1:$C$57</definedName>
    <definedName name="_xlnm.Print_Area" localSheetId="18">MADERA.LAMINADA!$A$1:$D$98</definedName>
    <definedName name="_xlnm.Print_Area" localSheetId="16">PARQUET!$A$1:$C$101</definedName>
    <definedName name="_xlnm.Print_Area" localSheetId="17">'PARQUET X SP'!$A$1:$C$57</definedName>
    <definedName name="_xlnm.Print_Area" localSheetId="7">'PERMISOS Y AUTORIZACIONES'!$A$1:$K$31</definedName>
    <definedName name="_xlnm.Print_Area" localSheetId="25">'POR ESPECIE-NO MAD'!$A$1:$C$123</definedName>
    <definedName name="_xlnm.Print_Area" localSheetId="20">'POSTES Y DURMIENTES'!$A$1:$D$44</definedName>
    <definedName name="_xlnm.Print_Area" localSheetId="10">'PROD MAD ROLLIZA X DPTO Y SP'!$A$1:$C$598</definedName>
    <definedName name="_xlnm.Print_Area" localSheetId="24">'PROD NO MADERABLES'!$A$1:$D$130</definedName>
    <definedName name="_xlnm.Print_Area" localSheetId="14">'PROD. MAD ASER.POR ESPECIE'!$A$1:$C$166</definedName>
    <definedName name="_xlnm.Print_Area" localSheetId="23">PROD.ELABOR.MADERABLES!$A$1:$D$55</definedName>
    <definedName name="_xlnm.Print_Area" localSheetId="13">'PROD.MAD. ASER.X DPTO Y SP'!$A$1:$C$536</definedName>
    <definedName name="_xlnm.Print_Area" localSheetId="12">'PRODUCC MAD ASERR'!$A$1:$C$67</definedName>
    <definedName name="_xlnm.Print_Area" localSheetId="9">'PRODUCC MAD ROLLIZA'!$A$1:$C$66</definedName>
    <definedName name="_xlnm.Print_Area" localSheetId="26">'RES. MADERABLE'!$A$1:$D$64</definedName>
    <definedName name="_xlnm.Print_Area" localSheetId="35">'RES. NO MADE-IMPORT'!$A$1:$C$59</definedName>
    <definedName name="_xlnm.Print_Area" localSheetId="32">'RES.MADERABLES-importac'!$A$1:$D$68</definedName>
    <definedName name="_xlnm.Print_Area" localSheetId="29">'RES.NO MAD'!$A$1:$C$58</definedName>
    <definedName name="_xlnm.Print_Area" localSheetId="8">'RESUMEN PRODUCCI MADER'!$A$1:$B$25</definedName>
    <definedName name="_xlnm.Print_Area" localSheetId="11">'ROLLIZA X ESPECIE'!$A$1:$C$187</definedName>
    <definedName name="_xlnm.Print_Area" localSheetId="5">'SUP REF Y ACUMUL'!$A$1:$E$36</definedName>
    <definedName name="_xlnm.Print_Area" localSheetId="6">'SUP REF Y POR REFOREST'!$A$1:$E$38</definedName>
    <definedName name="_xlnm.Print_Area" localSheetId="19">TRIPLAY!$B$1:$E$56</definedName>
    <definedName name="_xlnm.Database" localSheetId="15">'[1]EXPORT. MAD.'!$A$5:$E$829</definedName>
    <definedName name="_xlnm.Database" localSheetId="4">'[2]EXPORT. MAD.'!$A$5:$E$829</definedName>
    <definedName name="_xlnm.Database" localSheetId="25">'[1]EXPORT. MAD.'!$A$5:$E$829</definedName>
    <definedName name="_xlnm.Database" localSheetId="26">'[2]EXPORT. MAD.'!$A$5:$E$829</definedName>
    <definedName name="_xlnm.Database" localSheetId="32">'[3]EXPORT. MAD.'!$A$5:$E$829</definedName>
    <definedName name="_xlnm.Database" localSheetId="29">'[2]EXPORT. MAD.'!$A$5:$E$829</definedName>
    <definedName name="_xlnm.Database" localSheetId="8">'[1]EXPORT. MAD.'!$A$5:$E$829</definedName>
    <definedName name="_xlnm.Database" localSheetId="5">'[4]EXPORT. MAD.'!$A$5:$E$829</definedName>
    <definedName name="_xlnm.Database" localSheetId="6">'[4]EXPORT. MAD.'!$A$5:$E$829</definedName>
    <definedName name="_xlnm.Database">'[5]EXPORT. MAD.'!$A$5:$E$829</definedName>
    <definedName name="OLE_LINK1" localSheetId="1">'CONTRA CARATULA (2)'!#REF!</definedName>
    <definedName name="OLE_LINK2" localSheetId="1">'CONTRA CARATULA (2)'!#REF!</definedName>
    <definedName name="OLE_LINK8" localSheetId="2">PRESENTACIÓN!$B$2</definedName>
    <definedName name="_xlnm.Print_Titles" localSheetId="38">ANEXO1!$1:$3</definedName>
    <definedName name="_xlnm.Print_Titles" localSheetId="21">CARBON!$1:$6</definedName>
    <definedName name="_xlnm.Print_Titles" localSheetId="31">'EXPORT. NO MAD PARTIDA'!$1:$5</definedName>
    <definedName name="_xlnm.Print_Titles" localSheetId="27">'EXPORTACION MAD PAIS'!$1:$6</definedName>
    <definedName name="_xlnm.Print_Titles" localSheetId="28">'EXPORTACIÓN MAD PART'!$1:$5</definedName>
    <definedName name="_xlnm.Print_Titles" localSheetId="30">'EXPORTACIÓN NO MAD. PAIS'!$1:$6</definedName>
    <definedName name="_xlnm.Print_Titles" localSheetId="33">'IMPORTACIÓN MAD. PAIS'!$1:$6</definedName>
    <definedName name="_xlnm.Print_Titles" localSheetId="34">'IMPORTACIÓN MAD. PART'!$1:$6</definedName>
    <definedName name="_xlnm.Print_Titles" localSheetId="37">'IMPORTACIÓN NO MAD. PART.'!$1:$6</definedName>
    <definedName name="_xlnm.Print_Titles" localSheetId="36">'IMPORTACIÓN NOMAD. PAIS'!$1:$6</definedName>
    <definedName name="_xlnm.Print_Titles" localSheetId="3">INDICE!$1:$1</definedName>
    <definedName name="_xlnm.Print_Titles" localSheetId="10">'PROD MAD ROLLIZA X DPTO Y SP'!$1:$7</definedName>
    <definedName name="_xlnm.Print_Titles" localSheetId="24">'PROD NO MADERABLES'!$1:$6</definedName>
    <definedName name="_xlnm.Print_Titles" localSheetId="14">'PROD. MAD ASER.POR ESPECIE'!$1:$7</definedName>
    <definedName name="_xlnm.Print_Titles" localSheetId="23">PROD.ELABOR.MADERABLES!$1:$6</definedName>
    <definedName name="_xlnm.Print_Titles" localSheetId="13">'PROD.MAD. ASER.X DPTO Y SP'!$1:$7</definedName>
    <definedName name="_xlnm.Print_Titles" localSheetId="11">'ROLLIZA X ESPECIE'!$1:$7</definedName>
    <definedName name="_xlnm.Print_Titles" localSheetId="5">'SUP REF Y ACUMUL'!$1:$2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71" i="143" l="1"/>
  <c r="E71" i="143"/>
  <c r="E65" i="143"/>
  <c r="D65" i="143"/>
  <c r="B29" i="126"/>
  <c r="C30" i="70" l="1"/>
  <c r="D44" i="5" l="1"/>
  <c r="I13" i="11"/>
  <c r="H26" i="156"/>
  <c r="D26" i="156"/>
  <c r="F26" i="156"/>
  <c r="C26" i="156"/>
  <c r="B26" i="156"/>
  <c r="K26" i="156"/>
  <c r="J26" i="156"/>
  <c r="I26" i="156"/>
  <c r="G26" i="156"/>
  <c r="E26" i="156"/>
  <c r="C452" i="116"/>
  <c r="C371" i="116"/>
  <c r="C296" i="116"/>
  <c r="C228" i="116"/>
  <c r="C225" i="116"/>
  <c r="C132" i="116"/>
  <c r="C81" i="116"/>
  <c r="C61" i="116"/>
  <c r="C56" i="116"/>
  <c r="C8" i="116"/>
  <c r="K11" i="54" l="1"/>
  <c r="L29" i="105"/>
  <c r="I36" i="105"/>
  <c r="I49" i="11" l="1"/>
  <c r="D47" i="5" l="1"/>
  <c r="E15" i="54"/>
  <c r="D29" i="11"/>
  <c r="D20" i="11"/>
  <c r="D12" i="11"/>
  <c r="D8" i="11"/>
  <c r="C19" i="42"/>
  <c r="C8" i="55"/>
  <c r="C8" i="1" s="1"/>
  <c r="C54" i="55"/>
  <c r="C72" i="55"/>
  <c r="C14" i="1" s="1"/>
  <c r="C119" i="55"/>
  <c r="C143" i="55"/>
  <c r="C229" i="55"/>
  <c r="C278" i="55"/>
  <c r="C341" i="55"/>
  <c r="C25" i="1" s="1"/>
  <c r="C184" i="117"/>
  <c r="D38" i="11" l="1"/>
  <c r="C162" i="23" l="1"/>
  <c r="D33" i="5" l="1"/>
  <c r="C23" i="1"/>
  <c r="C8" i="105" l="1"/>
  <c r="D10" i="5" l="1"/>
  <c r="E11" i="71" l="1"/>
  <c r="II26" i="6" l="1"/>
  <c r="I42" i="128" l="1"/>
  <c r="C15" i="128" l="1"/>
  <c r="B15" i="128"/>
  <c r="C13" i="128"/>
  <c r="B13" i="128"/>
  <c r="E331" i="149" l="1"/>
  <c r="C10" i="128" s="1"/>
  <c r="D331" i="149"/>
  <c r="B10" i="128" s="1"/>
  <c r="E281" i="149"/>
  <c r="C16" i="128" s="1"/>
  <c r="D281" i="149"/>
  <c r="B16" i="128" s="1"/>
  <c r="E248" i="149"/>
  <c r="C7" i="128" s="1"/>
  <c r="D248" i="149"/>
  <c r="B7" i="128" s="1"/>
  <c r="E238" i="149"/>
  <c r="C19" i="128" s="1"/>
  <c r="D238" i="149"/>
  <c r="B19" i="128" s="1"/>
  <c r="D233" i="149"/>
  <c r="B18" i="128" s="1"/>
  <c r="E233" i="149"/>
  <c r="C18" i="128" s="1"/>
  <c r="E201" i="149"/>
  <c r="C11" i="128" s="1"/>
  <c r="D201" i="149"/>
  <c r="B11" i="128" s="1"/>
  <c r="E190" i="149"/>
  <c r="C14" i="128" s="1"/>
  <c r="D190" i="149"/>
  <c r="B14" i="128" s="1"/>
  <c r="E92" i="149"/>
  <c r="C8" i="128" s="1"/>
  <c r="D92" i="149"/>
  <c r="B8" i="128" s="1"/>
  <c r="E34" i="149"/>
  <c r="C12" i="128" s="1"/>
  <c r="D34" i="149"/>
  <c r="B12" i="128" s="1"/>
  <c r="E17" i="149"/>
  <c r="C9" i="128" s="1"/>
  <c r="D17" i="149"/>
  <c r="B9" i="128" s="1"/>
  <c r="E7" i="149"/>
  <c r="D7" i="149"/>
  <c r="E13" i="149"/>
  <c r="C20" i="128" s="1"/>
  <c r="D13" i="149"/>
  <c r="B20" i="128" s="1"/>
  <c r="D393" i="149" l="1"/>
  <c r="E393" i="149"/>
  <c r="B17" i="128"/>
  <c r="C17" i="128"/>
  <c r="D594" i="147"/>
  <c r="D601" i="147"/>
  <c r="D613" i="147"/>
  <c r="D2474" i="147" s="1"/>
  <c r="D2245" i="147"/>
  <c r="D2475" i="147" s="1"/>
  <c r="D25" i="147"/>
  <c r="D7" i="147"/>
  <c r="B23" i="131" l="1"/>
  <c r="E2245" i="147"/>
  <c r="E2475" i="147" s="1"/>
  <c r="B33" i="131"/>
  <c r="E613" i="147"/>
  <c r="E2474" i="147" s="1"/>
  <c r="B31" i="131"/>
  <c r="E601" i="147"/>
  <c r="C31" i="131" s="1"/>
  <c r="B32" i="131"/>
  <c r="E594" i="147"/>
  <c r="C32" i="131" s="1"/>
  <c r="E578" i="147"/>
  <c r="D578" i="147"/>
  <c r="D2473" i="147" s="1"/>
  <c r="E253" i="147"/>
  <c r="C21" i="131" s="1"/>
  <c r="D253" i="147"/>
  <c r="B21" i="131" s="1"/>
  <c r="E231" i="147"/>
  <c r="C27" i="131" s="1"/>
  <c r="D231" i="147"/>
  <c r="B27" i="131" s="1"/>
  <c r="E201" i="147"/>
  <c r="C22" i="131" s="1"/>
  <c r="D201" i="147"/>
  <c r="B22" i="131" s="1"/>
  <c r="C9" i="131"/>
  <c r="C14" i="131"/>
  <c r="C13" i="131"/>
  <c r="C12" i="131"/>
  <c r="B14" i="131"/>
  <c r="B13" i="131"/>
  <c r="B12" i="131"/>
  <c r="E100" i="147"/>
  <c r="D100" i="147"/>
  <c r="C18" i="131"/>
  <c r="D18" i="131" s="1"/>
  <c r="B18" i="131"/>
  <c r="C17" i="131"/>
  <c r="D17" i="131" s="1"/>
  <c r="B17" i="131"/>
  <c r="E83" i="147"/>
  <c r="D83" i="147"/>
  <c r="E70" i="147"/>
  <c r="C26" i="131" s="1"/>
  <c r="D70" i="147"/>
  <c r="B26" i="131" s="1"/>
  <c r="B9" i="131"/>
  <c r="C8" i="131"/>
  <c r="B8" i="131"/>
  <c r="E52" i="147"/>
  <c r="D52" i="147"/>
  <c r="C25" i="131"/>
  <c r="B25" i="131"/>
  <c r="E49" i="147"/>
  <c r="D49" i="147"/>
  <c r="E45" i="147"/>
  <c r="C30" i="131" s="1"/>
  <c r="D45" i="147"/>
  <c r="B30" i="131" s="1"/>
  <c r="E38" i="147"/>
  <c r="C24" i="131" s="1"/>
  <c r="D38" i="147"/>
  <c r="B29" i="131"/>
  <c r="E25" i="147"/>
  <c r="C29" i="131" s="1"/>
  <c r="B28" i="131"/>
  <c r="E7" i="147"/>
  <c r="E483" i="145"/>
  <c r="C21" i="125" s="1"/>
  <c r="D483" i="145"/>
  <c r="B21" i="125" s="1"/>
  <c r="E475" i="145"/>
  <c r="C20" i="125" s="1"/>
  <c r="D475" i="145"/>
  <c r="B20" i="125" s="1"/>
  <c r="E460" i="145"/>
  <c r="C19" i="125" s="1"/>
  <c r="D460" i="145"/>
  <c r="B19" i="125" s="1"/>
  <c r="E395" i="145"/>
  <c r="C18" i="125" s="1"/>
  <c r="D395" i="145"/>
  <c r="B18" i="125" s="1"/>
  <c r="E381" i="145"/>
  <c r="C17" i="125" s="1"/>
  <c r="D381" i="145"/>
  <c r="B17" i="125" s="1"/>
  <c r="E366" i="145"/>
  <c r="C16" i="125" s="1"/>
  <c r="D366" i="145"/>
  <c r="B16" i="125" s="1"/>
  <c r="E334" i="145"/>
  <c r="C15" i="125" s="1"/>
  <c r="D334" i="145"/>
  <c r="B15" i="125" s="1"/>
  <c r="E328" i="145"/>
  <c r="C14" i="125" s="1"/>
  <c r="D328" i="145"/>
  <c r="B14" i="125" s="1"/>
  <c r="E201" i="145"/>
  <c r="C13" i="125" s="1"/>
  <c r="D201" i="145"/>
  <c r="B13" i="125" s="1"/>
  <c r="E88" i="145"/>
  <c r="C12" i="125" s="1"/>
  <c r="D88" i="145"/>
  <c r="B12" i="125" s="1"/>
  <c r="E73" i="145"/>
  <c r="C11" i="125" s="1"/>
  <c r="D73" i="145"/>
  <c r="B11" i="125" s="1"/>
  <c r="E28" i="145"/>
  <c r="C10" i="125" s="1"/>
  <c r="D28" i="145"/>
  <c r="B10" i="125" s="1"/>
  <c r="E17" i="145"/>
  <c r="C9" i="125" s="1"/>
  <c r="D17" i="145"/>
  <c r="B9" i="125" s="1"/>
  <c r="E7" i="145"/>
  <c r="C8" i="125" s="1"/>
  <c r="D7" i="145"/>
  <c r="B8" i="125" s="1"/>
  <c r="E2473" i="147" l="1"/>
  <c r="B20" i="131"/>
  <c r="D2469" i="147"/>
  <c r="E2469" i="147"/>
  <c r="D527" i="145"/>
  <c r="D2472" i="147"/>
  <c r="D2476" i="147" s="1"/>
  <c r="E527" i="145"/>
  <c r="E2472" i="147"/>
  <c r="E2476" i="147" s="1"/>
  <c r="B24" i="131"/>
  <c r="C33" i="131"/>
  <c r="C28" i="131"/>
  <c r="C20" i="131"/>
  <c r="C23" i="131"/>
  <c r="B7" i="131"/>
  <c r="B16" i="131"/>
  <c r="C16" i="131"/>
  <c r="E1002" i="143"/>
  <c r="C22" i="126" s="1"/>
  <c r="E411" i="143"/>
  <c r="C31" i="126" s="1"/>
  <c r="E400" i="143"/>
  <c r="C30" i="126" s="1"/>
  <c r="D400" i="143"/>
  <c r="D179" i="143"/>
  <c r="D159" i="143"/>
  <c r="B21" i="126" s="1"/>
  <c r="D143" i="143"/>
  <c r="B24" i="126"/>
  <c r="D17" i="143"/>
  <c r="D9" i="143"/>
  <c r="C14" i="126"/>
  <c r="C13" i="126"/>
  <c r="C12" i="126"/>
  <c r="B14" i="126"/>
  <c r="B13" i="126"/>
  <c r="B12" i="126"/>
  <c r="C19" i="126"/>
  <c r="C18" i="126"/>
  <c r="B19" i="126"/>
  <c r="B18" i="126"/>
  <c r="B25" i="126"/>
  <c r="C29" i="126"/>
  <c r="D29" i="126" s="1"/>
  <c r="D411" i="143"/>
  <c r="D1002" i="143"/>
  <c r="B22" i="126" s="1"/>
  <c r="E188" i="143"/>
  <c r="C23" i="126" s="1"/>
  <c r="D188" i="143"/>
  <c r="B23" i="126" s="1"/>
  <c r="E179" i="143"/>
  <c r="C25" i="126" s="1"/>
  <c r="E159" i="143"/>
  <c r="C21" i="126" s="1"/>
  <c r="E143" i="143"/>
  <c r="C24" i="126"/>
  <c r="C9" i="126"/>
  <c r="E17" i="143"/>
  <c r="B9" i="126"/>
  <c r="C8" i="126"/>
  <c r="B8" i="126"/>
  <c r="C28" i="126"/>
  <c r="B28" i="126"/>
  <c r="E9" i="143"/>
  <c r="C27" i="126" s="1"/>
  <c r="D27" i="126" s="1"/>
  <c r="C26" i="126"/>
  <c r="B26" i="126"/>
  <c r="D1076" i="143" l="1"/>
  <c r="B27" i="126"/>
  <c r="E1076" i="143"/>
  <c r="B11" i="126"/>
  <c r="C11" i="126"/>
  <c r="C7" i="126"/>
  <c r="B7" i="126"/>
  <c r="D69" i="150" l="1"/>
  <c r="C69" i="150"/>
  <c r="D255" i="148"/>
  <c r="C255" i="148"/>
  <c r="D54" i="146"/>
  <c r="C54" i="146"/>
  <c r="D158" i="144"/>
  <c r="C158" i="144"/>
  <c r="D19" i="126" l="1"/>
  <c r="D18" i="126"/>
  <c r="B17" i="126"/>
  <c r="B33" i="126" s="1"/>
  <c r="D33" i="71"/>
  <c r="D29" i="5"/>
  <c r="D7" i="5"/>
  <c r="C22" i="115"/>
  <c r="C25" i="115"/>
  <c r="C13" i="115"/>
  <c r="B22" i="128"/>
  <c r="I43" i="128" s="1"/>
  <c r="C22" i="128"/>
  <c r="D23" i="131"/>
  <c r="D20" i="131"/>
  <c r="B23" i="125"/>
  <c r="D24" i="131"/>
  <c r="D26" i="131"/>
  <c r="D25" i="131"/>
  <c r="D30" i="131"/>
  <c r="D29" i="131"/>
  <c r="D28" i="131"/>
  <c r="D14" i="131"/>
  <c r="D13" i="131"/>
  <c r="D12" i="131"/>
  <c r="B11" i="131"/>
  <c r="D9" i="131"/>
  <c r="D8" i="131"/>
  <c r="D22" i="131"/>
  <c r="D14" i="126"/>
  <c r="D13" i="126"/>
  <c r="D12" i="126"/>
  <c r="D9" i="126"/>
  <c r="D22" i="126"/>
  <c r="D23" i="126"/>
  <c r="D25" i="126"/>
  <c r="D21" i="126"/>
  <c r="D24" i="126"/>
  <c r="D28" i="126"/>
  <c r="D26" i="126"/>
  <c r="D50" i="5"/>
  <c r="C20" i="105"/>
  <c r="C454" i="55"/>
  <c r="C31" i="1" s="1"/>
  <c r="C400" i="55"/>
  <c r="C28" i="1" s="1"/>
  <c r="C27" i="1"/>
  <c r="C26" i="1"/>
  <c r="C22" i="1"/>
  <c r="C18" i="1"/>
  <c r="C16" i="1"/>
  <c r="C12" i="1"/>
  <c r="C16" i="115"/>
  <c r="D11" i="4"/>
  <c r="C12" i="115"/>
  <c r="D18" i="5"/>
  <c r="C18" i="115"/>
  <c r="C26" i="115"/>
  <c r="C14" i="115"/>
  <c r="II43" i="6"/>
  <c r="II44" i="6"/>
  <c r="II45" i="6"/>
  <c r="II46" i="6"/>
  <c r="II47" i="6"/>
  <c r="II48" i="6"/>
  <c r="II49" i="6"/>
  <c r="II50" i="6"/>
  <c r="II51" i="6"/>
  <c r="II52" i="6"/>
  <c r="C14" i="105"/>
  <c r="C19" i="1"/>
  <c r="C20" i="1"/>
  <c r="C15" i="1"/>
  <c r="C10" i="1"/>
  <c r="C11" i="1"/>
  <c r="C9" i="1"/>
  <c r="C501" i="116"/>
  <c r="C31" i="115" s="1"/>
  <c r="C30" i="115"/>
  <c r="C29" i="115"/>
  <c r="C27" i="115"/>
  <c r="C23" i="115"/>
  <c r="C19" i="115"/>
  <c r="C21" i="115"/>
  <c r="C20" i="115"/>
  <c r="C17" i="115"/>
  <c r="C15" i="115"/>
  <c r="C10" i="115"/>
  <c r="C11" i="115"/>
  <c r="C9" i="115"/>
  <c r="D21" i="5"/>
  <c r="C17" i="1"/>
  <c r="D21" i="131"/>
  <c r="C23" i="125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B34" i="16"/>
  <c r="D24" i="5"/>
  <c r="D8" i="4"/>
  <c r="D25" i="4"/>
  <c r="D28" i="4"/>
  <c r="E9" i="54"/>
  <c r="E19" i="54" s="1"/>
  <c r="C21" i="1"/>
  <c r="C339" i="55"/>
  <c r="C24" i="1" s="1"/>
  <c r="C29" i="1"/>
  <c r="C30" i="1"/>
  <c r="C24" i="115"/>
  <c r="E11" i="72"/>
  <c r="E16" i="72"/>
  <c r="E17" i="72"/>
  <c r="E24" i="72"/>
  <c r="E25" i="72"/>
  <c r="E32" i="72"/>
  <c r="E33" i="72"/>
  <c r="B34" i="72"/>
  <c r="C34" i="72"/>
  <c r="E9" i="71"/>
  <c r="E10" i="71"/>
  <c r="E12" i="71"/>
  <c r="E13" i="72"/>
  <c r="E13" i="71"/>
  <c r="E14" i="72"/>
  <c r="E14" i="71"/>
  <c r="E15" i="72"/>
  <c r="E15" i="71"/>
  <c r="E16" i="71"/>
  <c r="E17" i="71"/>
  <c r="E18" i="72"/>
  <c r="E18" i="71"/>
  <c r="E19" i="72"/>
  <c r="E19" i="71"/>
  <c r="E20" i="72"/>
  <c r="E20" i="71"/>
  <c r="E21" i="72"/>
  <c r="E21" i="71"/>
  <c r="E22" i="72"/>
  <c r="E22" i="71"/>
  <c r="E23" i="72"/>
  <c r="E23" i="71"/>
  <c r="E24" i="71"/>
  <c r="E25" i="71"/>
  <c r="E26" i="72"/>
  <c r="E26" i="71"/>
  <c r="E27" i="72"/>
  <c r="E27" i="71"/>
  <c r="E28" i="72"/>
  <c r="E28" i="71"/>
  <c r="E29" i="72"/>
  <c r="E29" i="71"/>
  <c r="E30" i="72"/>
  <c r="E30" i="71"/>
  <c r="E31" i="72"/>
  <c r="E31" i="71"/>
  <c r="E32" i="71"/>
  <c r="B33" i="71"/>
  <c r="C33" i="71"/>
  <c r="D34" i="72"/>
  <c r="E10" i="72"/>
  <c r="D27" i="131"/>
  <c r="D53" i="5" l="1"/>
  <c r="C28" i="115"/>
  <c r="D14" i="4"/>
  <c r="C13" i="1"/>
  <c r="C33" i="1" s="1"/>
  <c r="C533" i="55"/>
  <c r="E33" i="71"/>
  <c r="C34" i="16"/>
  <c r="D33" i="16" s="1"/>
  <c r="C30" i="105"/>
  <c r="E34" i="72"/>
  <c r="D41" i="4"/>
  <c r="C8" i="115"/>
  <c r="D11" i="131"/>
  <c r="B35" i="131"/>
  <c r="D16" i="131"/>
  <c r="D7" i="131"/>
  <c r="D11" i="126"/>
  <c r="D17" i="126"/>
  <c r="C7" i="131"/>
  <c r="C11" i="131"/>
  <c r="C17" i="126"/>
  <c r="C33" i="126" s="1"/>
  <c r="D8" i="126"/>
  <c r="D7" i="126" s="1"/>
  <c r="C595" i="116"/>
  <c r="D27" i="16" l="1"/>
  <c r="D19" i="16"/>
  <c r="D29" i="16"/>
  <c r="D14" i="16"/>
  <c r="D25" i="16"/>
  <c r="D18" i="16"/>
  <c r="D32" i="16"/>
  <c r="D31" i="16"/>
  <c r="C33" i="115"/>
  <c r="D33" i="126"/>
  <c r="D15" i="16"/>
  <c r="D24" i="16"/>
  <c r="D17" i="16"/>
  <c r="D21" i="16"/>
  <c r="D11" i="16"/>
  <c r="D20" i="16"/>
  <c r="D13" i="16"/>
  <c r="D28" i="16"/>
  <c r="D26" i="16"/>
  <c r="D23" i="16"/>
  <c r="D10" i="16"/>
  <c r="D30" i="16"/>
  <c r="D12" i="16"/>
  <c r="D9" i="16"/>
  <c r="D16" i="16"/>
  <c r="D22" i="16"/>
  <c r="D35" i="131"/>
  <c r="C35" i="131"/>
  <c r="D34" i="1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DOMINGO GABRIEL PACHECO ROLDAN</author>
    <author>Domingo Gabriel Pacheco Roldan</author>
  </authors>
  <commentList>
    <comment ref="A13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DOMINGO GABRIEL PACHECO ROLDAN:</t>
        </r>
        <r>
          <rPr>
            <sz val="9"/>
            <color indexed="81"/>
            <rFont val="Tahoma"/>
            <family val="2"/>
          </rPr>
          <t xml:space="preserve">
La producción de madera rolliza esta constituida por la producción de madera aserrada / 0.52  más la madera rolliza reportada con las GTF</t>
        </r>
      </text>
    </comment>
    <comment ref="A226" authorId="1" shapeId="0" xr:uid="{00000000-0006-0000-0A00-000002000000}">
      <text>
        <r>
          <rPr>
            <b/>
            <sz val="8"/>
            <color indexed="81"/>
            <rFont val="Tahoma"/>
            <family val="2"/>
          </rPr>
          <t>Domingo Gabriel Pacheco Roldan:</t>
        </r>
        <r>
          <rPr>
            <sz val="8"/>
            <color indexed="81"/>
            <rFont val="Tahoma"/>
            <family val="2"/>
          </rPr>
          <t xml:space="preserve">
Incluye el volumen de mad aserrada de eucalipto *1,92
</t>
        </r>
      </text>
    </comment>
    <comment ref="A296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Domingo Gabriel Pacheco Roldan:</t>
        </r>
        <r>
          <rPr>
            <sz val="9"/>
            <color indexed="81"/>
            <rFont val="Tahoma"/>
            <family val="2"/>
          </rPr>
          <t xml:space="preserve">
datos de pto maldonad</t>
        </r>
      </text>
    </comment>
    <comment ref="A371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DOMINGO GABRIEL PACHECO ROLDAN:</t>
        </r>
        <r>
          <rPr>
            <sz val="9"/>
            <color indexed="81"/>
            <rFont val="Tahoma"/>
            <family val="2"/>
          </rPr>
          <t xml:space="preserve">
el volumen de madra rolliza lo conforma el volumen de madera aserrada /0,52 mas la madera rolliza reportata mediante GTF</t>
        </r>
      </text>
    </comment>
    <comment ref="A45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DOMINGO GABRIEL PACHECO ROLDAN:</t>
        </r>
        <r>
          <rPr>
            <sz val="9"/>
            <color indexed="81"/>
            <rFont val="Tahoma"/>
            <family val="2"/>
          </rPr>
          <t xml:space="preserve">
incluye produccian de mad aserrada x 1,92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Domingo Pacheco</author>
    <author>Domingo Gabriel Pacheco Roldan</author>
  </authors>
  <commentList>
    <comment ref="A72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Domingo Pacheco:</t>
        </r>
        <r>
          <rPr>
            <sz val="8"/>
            <color indexed="81"/>
            <rFont val="Tahoma"/>
            <family val="2"/>
          </rPr>
          <t xml:space="preserve">
incluye prod  adm por Pichari  4 330,176 me de madera aserrada
</t>
        </r>
      </text>
    </comment>
    <comment ref="A143" authorId="1" shapeId="0" xr:uid="{00000000-0006-0000-0D00-000002000000}">
      <text>
        <r>
          <rPr>
            <b/>
            <sz val="8"/>
            <color indexed="81"/>
            <rFont val="Tahoma"/>
            <family val="2"/>
          </rPr>
          <t>Domingo Gabriel Pacheco Roldan:</t>
        </r>
        <r>
          <rPr>
            <sz val="8"/>
            <color indexed="81"/>
            <rFont val="Tahoma"/>
            <family val="2"/>
          </rPr>
          <t xml:space="preserve">
 incluye la produción administrada por Pichari 2 295,575 m3 de madera aserrada</t>
        </r>
      </text>
    </comment>
    <comment ref="A454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Domingo Gabriel Pacheco Roldan:</t>
        </r>
        <r>
          <rPr>
            <sz val="9"/>
            <color indexed="81"/>
            <rFont val="Tahoma"/>
            <family val="2"/>
          </rPr>
          <t xml:space="preserve">
incluye 3 131,3854 de madera aserrada adm. Por Junín - Atalaya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Domingo Gabriel Pacheco Roldan</author>
  </authors>
  <commentList>
    <comment ref="A8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Domingo Gabriel Pacheco Roldan:</t>
        </r>
        <r>
          <rPr>
            <sz val="8"/>
            <color indexed="81"/>
            <rFont val="Tahoma"/>
            <family val="2"/>
          </rPr>
          <t xml:space="preserve">
se incluye 817,678m3 de tablillas y 3,846 de parrillas adm. Por selv. Centr.</t>
        </r>
      </text>
    </comment>
    <comment ref="A12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Domingo Gabriel Pacheco Roldan:</t>
        </r>
        <r>
          <rPr>
            <sz val="8"/>
            <color indexed="81"/>
            <rFont val="Tahoma"/>
            <family val="2"/>
          </rPr>
          <t xml:space="preserve">
Incluye 303,055 me de tanlñillas de eucalipto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Domingo</author>
  </authors>
  <commentList>
    <comment ref="A10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Domingo:</t>
        </r>
        <r>
          <rPr>
            <sz val="9"/>
            <color indexed="81"/>
            <rFont val="Tahoma"/>
            <family val="2"/>
          </rPr>
          <t xml:space="preserve">
tara en vaina administrada por arequipa 40615 kg</t>
        </r>
      </text>
    </comment>
  </commentList>
</comments>
</file>

<file path=xl/sharedStrings.xml><?xml version="1.0" encoding="utf-8"?>
<sst xmlns="http://schemas.openxmlformats.org/spreadsheetml/2006/main" count="8738" uniqueCount="1586">
  <si>
    <t>Pinus radiata</t>
  </si>
  <si>
    <t>Brosimum alicastrum</t>
  </si>
  <si>
    <t>Schizolobuim amazonicum</t>
  </si>
  <si>
    <t>Junglans neotropica</t>
  </si>
  <si>
    <t>Hymenaea oblongifolia</t>
  </si>
  <si>
    <t>Guarea kunthiana</t>
  </si>
  <si>
    <t>Ficus antithelmintica</t>
  </si>
  <si>
    <t>Brosimun rubenscens</t>
  </si>
  <si>
    <t>Ochroma pyramidale</t>
  </si>
  <si>
    <t>Vochysia vismiifolia spruce ex warming</t>
  </si>
  <si>
    <t>Schizolobium amazonicum</t>
  </si>
  <si>
    <t>Hymenaea oblongifolia huber</t>
  </si>
  <si>
    <t>Quillosisa</t>
  </si>
  <si>
    <t>Persea coerulea</t>
  </si>
  <si>
    <t>Poulsenia armata (miq) standl.</t>
  </si>
  <si>
    <t>CUADRO  Nº 8</t>
  </si>
  <si>
    <r>
      <t>(m</t>
    </r>
    <r>
      <rPr>
        <b/>
        <vertAlign val="superscript"/>
        <sz val="9"/>
        <rFont val="Arial"/>
        <family val="2"/>
      </rPr>
      <t>3</t>
    </r>
    <r>
      <rPr>
        <b/>
        <sz val="9"/>
        <rFont val="Arial"/>
        <family val="2"/>
      </rPr>
      <t>)</t>
    </r>
  </si>
  <si>
    <r>
      <t>Volumen 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de madera aserrada</t>
    </r>
  </si>
  <si>
    <t>X</t>
  </si>
  <si>
    <t xml:space="preserve"> =</t>
  </si>
  <si>
    <r>
      <t>Volumen 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de madera rolliza</t>
    </r>
  </si>
  <si>
    <t xml:space="preserve"> /</t>
  </si>
  <si>
    <r>
      <t>Volumen 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de triplay</t>
    </r>
  </si>
  <si>
    <r>
      <t>Volumen 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de laminas </t>
    </r>
  </si>
  <si>
    <r>
      <t>Volumen 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de parquet</t>
    </r>
  </si>
  <si>
    <t>Quintal</t>
  </si>
  <si>
    <t>46 kilos</t>
  </si>
  <si>
    <r>
      <t>1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de carbón</t>
    </r>
  </si>
  <si>
    <r>
      <t>3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rollizo</t>
    </r>
  </si>
  <si>
    <t>TACNA</t>
  </si>
  <si>
    <t>UCAYALI</t>
  </si>
  <si>
    <t>Panguana</t>
  </si>
  <si>
    <t>TOTAL</t>
  </si>
  <si>
    <t>PERÚ: PRODUCCIÓN DE PARQUET POR</t>
  </si>
  <si>
    <t xml:space="preserve">VOLUMEN </t>
  </si>
  <si>
    <t>PERÚ: PRODUCCIÓN DE MADERA LAMINADA Y CHAPAS</t>
  </si>
  <si>
    <t xml:space="preserve">NOMBRE </t>
  </si>
  <si>
    <t>VOLUMEN</t>
  </si>
  <si>
    <t>CIENTÍFICO</t>
  </si>
  <si>
    <t>Virola sp,Iryanthera sp</t>
  </si>
  <si>
    <t xml:space="preserve">PERÚ: PRODUCCIÓN DE  TRIPLAY POR </t>
  </si>
  <si>
    <t xml:space="preserve">PERÚ: PRODUCCIÓN DE PRODUCTOS  FORESTALES </t>
  </si>
  <si>
    <t>UNIDAD</t>
  </si>
  <si>
    <t>PRODUCTO</t>
  </si>
  <si>
    <t>MEDIDA</t>
  </si>
  <si>
    <t>CANTIDAD</t>
  </si>
  <si>
    <t>Caña brava</t>
  </si>
  <si>
    <t>Ratania</t>
  </si>
  <si>
    <t>Carrizo</t>
  </si>
  <si>
    <t>Junco</t>
  </si>
  <si>
    <t>Manayupa</t>
  </si>
  <si>
    <t>Tara</t>
  </si>
  <si>
    <t>Totora</t>
  </si>
  <si>
    <t>Valeriana</t>
  </si>
  <si>
    <t>Cola de caballo</t>
  </si>
  <si>
    <t>MOQUEGUA</t>
  </si>
  <si>
    <t>Tola</t>
  </si>
  <si>
    <t>Otoba parviflora</t>
  </si>
  <si>
    <t>Machin sapote</t>
  </si>
  <si>
    <t>Acacia machracantah.b.l.</t>
  </si>
  <si>
    <t>Pourouma cecropiaefolia</t>
  </si>
  <si>
    <t>Macoubea guianensis</t>
  </si>
  <si>
    <t>Moena/amarilla/blanca/negra/rosada</t>
  </si>
  <si>
    <t>PERÚ: PRODUCTOS ELABORADOS Y DE RECUPERACIÓN</t>
  </si>
  <si>
    <t>UNIDAD DE</t>
  </si>
  <si>
    <t>Paquetería</t>
  </si>
  <si>
    <t>Parihuelas</t>
  </si>
  <si>
    <t>Ripas</t>
  </si>
  <si>
    <t>NOMBRE</t>
  </si>
  <si>
    <t>Pqte</t>
  </si>
  <si>
    <t xml:space="preserve">PERÚ: PRODUCCIÓN DE POSTES POR </t>
  </si>
  <si>
    <t>PERÚ: PRODUCCIÓN DE DURMIENTES POR</t>
  </si>
  <si>
    <t xml:space="preserve">PERÚ: PRODUCCIÓN DE CARBÓN POR </t>
  </si>
  <si>
    <t>PESO NETO</t>
  </si>
  <si>
    <t>(kg)</t>
  </si>
  <si>
    <t>Cedro huasca</t>
  </si>
  <si>
    <t>Calycophyllum spruceanum</t>
  </si>
  <si>
    <t>Coumarouna odorata</t>
  </si>
  <si>
    <t>Manilkara bidentata</t>
  </si>
  <si>
    <t>Cedrela sp</t>
  </si>
  <si>
    <t>Calophyllum brasiliense</t>
  </si>
  <si>
    <t>Terminalia oblonga</t>
  </si>
  <si>
    <t>Carapa guianensis aublet</t>
  </si>
  <si>
    <t>Symphonia globulifera</t>
  </si>
  <si>
    <t>Inga sp</t>
  </si>
  <si>
    <t>Apuleia sp</t>
  </si>
  <si>
    <t>Ficus casipiensis</t>
  </si>
  <si>
    <t>Vismia sp</t>
  </si>
  <si>
    <t>Ocotea costulata/Cinnamomun camphora</t>
  </si>
  <si>
    <t>Huamanpinta</t>
  </si>
  <si>
    <t>Matico</t>
  </si>
  <si>
    <t>Muña</t>
  </si>
  <si>
    <t>Pulmonaria</t>
  </si>
  <si>
    <t>Camas y partes</t>
  </si>
  <si>
    <t>Tablillas para cajones</t>
  </si>
  <si>
    <t>Escobas partes y similares</t>
  </si>
  <si>
    <t>Piezas pequeñas de carpinteria</t>
  </si>
  <si>
    <t>Producto</t>
  </si>
  <si>
    <t>Parquet</t>
  </si>
  <si>
    <t>Durmientes</t>
  </si>
  <si>
    <t>(ha)</t>
  </si>
  <si>
    <t>Moquegua</t>
  </si>
  <si>
    <t xml:space="preserve">PERÚ: SUPERFICIE REFORESTADA Y ACUMULADO  POR </t>
  </si>
  <si>
    <t>SUPERFICIE</t>
  </si>
  <si>
    <t xml:space="preserve">ACUMULADO </t>
  </si>
  <si>
    <t>REFORESTADA</t>
  </si>
  <si>
    <t>TERRITORIAL</t>
  </si>
  <si>
    <t>CUADRO N° 3</t>
  </si>
  <si>
    <t xml:space="preserve">PERU: SUPERFICIE REFORESTADA Y POR REFORESTAR SEGÚN </t>
  </si>
  <si>
    <t>CUADRO Nº  16</t>
  </si>
  <si>
    <t>POBLACIÓN RURAL</t>
  </si>
  <si>
    <t>%</t>
  </si>
  <si>
    <t>Callao</t>
  </si>
  <si>
    <r>
      <t>ESTIMADO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</si>
  <si>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CUADRO N° 5    PERÚ:  RESUMEN DE PRODUCCIÓN DE PRODUCTOS</t>
  </si>
  <si>
    <t>Madera aserrada</t>
  </si>
  <si>
    <t>Carbón*</t>
  </si>
  <si>
    <t>Leña**</t>
  </si>
  <si>
    <r>
      <t>(*) Un M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de Carbón = 500 kg</t>
    </r>
  </si>
  <si>
    <t>Nombre Científico</t>
  </si>
  <si>
    <t>TOTAL GENERAL</t>
  </si>
  <si>
    <t>Eucalyptus sp</t>
  </si>
  <si>
    <t>Cedrelinga catenaeformis</t>
  </si>
  <si>
    <t>Chorisia integrifolia</t>
  </si>
  <si>
    <t>Hura crepitans</t>
  </si>
  <si>
    <t>Myroxylon balsamun</t>
  </si>
  <si>
    <t>Aniba spp</t>
  </si>
  <si>
    <t>Ceiba pentandra</t>
  </si>
  <si>
    <t>Copaifera reticulata</t>
  </si>
  <si>
    <t>Guazuma crinita</t>
  </si>
  <si>
    <t>Brosimum sp</t>
  </si>
  <si>
    <t>Aspidosperma subincanum</t>
  </si>
  <si>
    <t>Tabebuia sp</t>
  </si>
  <si>
    <t>Cariniana decandra</t>
  </si>
  <si>
    <t>Couratari guianensis</t>
  </si>
  <si>
    <t>Clarisia biflora</t>
  </si>
  <si>
    <t>Cunuria spruceana</t>
  </si>
  <si>
    <t>Simarouba amara</t>
  </si>
  <si>
    <t>Amburana cearensis</t>
  </si>
  <si>
    <t>Ficus killipii</t>
  </si>
  <si>
    <t>Septotheca tessmannii</t>
  </si>
  <si>
    <t>Huberodentron swietenoides</t>
  </si>
  <si>
    <t>Ormosia sunkei</t>
  </si>
  <si>
    <t>Matisia spp</t>
  </si>
  <si>
    <t>PERÚ: PERMISOS Y AUTORIZACIONES FORESTALES MADERABLES OTORGADOS</t>
  </si>
  <si>
    <t>APURÍMAC</t>
  </si>
  <si>
    <t>Saccsa</t>
  </si>
  <si>
    <t>Yanay</t>
  </si>
  <si>
    <t>Paca pacae</t>
  </si>
  <si>
    <t>Isigo</t>
  </si>
  <si>
    <t>Peine de mono</t>
  </si>
  <si>
    <t>Guacamayo</t>
  </si>
  <si>
    <t>JUNIN</t>
  </si>
  <si>
    <t>CUADRO Nº 4</t>
  </si>
  <si>
    <t>CUADRO Nº 9</t>
  </si>
  <si>
    <t>CUADRO Nº 10</t>
  </si>
  <si>
    <t>CUADRO Nº 11</t>
  </si>
  <si>
    <t>CUADRO Nº 12</t>
  </si>
  <si>
    <t>CUADRO Nº 20</t>
  </si>
  <si>
    <t>kg</t>
  </si>
  <si>
    <t>l</t>
  </si>
  <si>
    <t>Casho</t>
  </si>
  <si>
    <t>Cedro virgen</t>
  </si>
  <si>
    <t>Chancaquero</t>
  </si>
  <si>
    <t>Palo Leche</t>
  </si>
  <si>
    <t>Nogalillo</t>
  </si>
  <si>
    <t>Chamiza</t>
  </si>
  <si>
    <t>Azúcar huayo</t>
  </si>
  <si>
    <t>AREAS REFORESTADAS</t>
  </si>
  <si>
    <t>Cedrela odorata</t>
  </si>
  <si>
    <t>Ulcumano</t>
  </si>
  <si>
    <r>
      <t>Volumen (m</t>
    </r>
    <r>
      <rPr>
        <b/>
        <vertAlign val="superscript"/>
        <sz val="9"/>
        <rFont val="Arial"/>
        <family val="2"/>
      </rPr>
      <t>3</t>
    </r>
    <r>
      <rPr>
        <b/>
        <sz val="9"/>
        <rFont val="Arial"/>
        <family val="2"/>
      </rPr>
      <t xml:space="preserve"> )</t>
    </r>
  </si>
  <si>
    <t>Banderilla</t>
  </si>
  <si>
    <t>Ficus sp</t>
  </si>
  <si>
    <t>Tulpay</t>
  </si>
  <si>
    <t>Clarisia racemosa</t>
  </si>
  <si>
    <t>Cariniana domesticata</t>
  </si>
  <si>
    <t>Paramacherum ormosoide</t>
  </si>
  <si>
    <t>Tahuarí</t>
  </si>
  <si>
    <t>Quillobordón</t>
  </si>
  <si>
    <t>Pouteria torta</t>
  </si>
  <si>
    <t>Diplotropis sp</t>
  </si>
  <si>
    <t>Sachahuasca</t>
  </si>
  <si>
    <t>Brosimum utile</t>
  </si>
  <si>
    <t>Caryocar microcarpon</t>
  </si>
  <si>
    <t>Pochotoraque</t>
  </si>
  <si>
    <t>Pacay pacay</t>
  </si>
  <si>
    <t>Lanchan</t>
  </si>
  <si>
    <t>Sloanea sp</t>
  </si>
  <si>
    <t>Aletón</t>
  </si>
  <si>
    <t>Charqui</t>
  </si>
  <si>
    <t>Acacia</t>
  </si>
  <si>
    <t>Lucuma sp</t>
  </si>
  <si>
    <t>Chamisa</t>
  </si>
  <si>
    <t>Pama</t>
  </si>
  <si>
    <t>Tamamuri</t>
  </si>
  <si>
    <t>Carahuasca</t>
  </si>
  <si>
    <t>Copal, Incienzo</t>
  </si>
  <si>
    <t>Micona sp</t>
  </si>
  <si>
    <t>Tara en vaina</t>
  </si>
  <si>
    <t>Yutubanco</t>
  </si>
  <si>
    <t>Aspidosperma cylindrocarpon</t>
  </si>
  <si>
    <t>TIERRAS</t>
  </si>
  <si>
    <t xml:space="preserve">SUPERFICIE </t>
  </si>
  <si>
    <t>APTAS PARA</t>
  </si>
  <si>
    <t>POR</t>
  </si>
  <si>
    <t xml:space="preserve">REFORESTACIÓN </t>
  </si>
  <si>
    <t>REFORESTAR</t>
  </si>
  <si>
    <t xml:space="preserve"> (ha)</t>
  </si>
  <si>
    <t>AUTORIZACIONES</t>
  </si>
  <si>
    <t>NOMBRE CIENTÍFICO</t>
  </si>
  <si>
    <t>CUADRO Nº 6</t>
  </si>
  <si>
    <t>Protium sp</t>
  </si>
  <si>
    <t>REFORESTACIÓN</t>
  </si>
  <si>
    <t>CUADRO N°  2</t>
  </si>
  <si>
    <t>Dipteryx odorata</t>
  </si>
  <si>
    <t>GRÁFICO Nº 3</t>
  </si>
  <si>
    <t>GRÁFICO Nº 4</t>
  </si>
  <si>
    <t>DEPARTAMENTO</t>
  </si>
  <si>
    <t>ROLLIZA</t>
  </si>
  <si>
    <t>ASERRADA</t>
  </si>
  <si>
    <t>Amazonas</t>
  </si>
  <si>
    <t>Ancash</t>
  </si>
  <si>
    <t>Apurímac</t>
  </si>
  <si>
    <t>Arequipa</t>
  </si>
  <si>
    <t>Ayacucho</t>
  </si>
  <si>
    <t>Cajamarca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</si>
  <si>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</si>
  <si>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</si>
  <si>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</si>
  <si>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</si>
  <si>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</si>
  <si>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</si>
  <si>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</si>
  <si>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</si>
  <si>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</si>
  <si>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</si>
  <si>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Pasco</t>
  </si>
  <si>
    <t>Piura</t>
  </si>
  <si>
    <t>Puno</t>
  </si>
  <si>
    <t>San Martín</t>
  </si>
  <si>
    <t>Tacna</t>
  </si>
  <si>
    <t>Tumbes</t>
  </si>
  <si>
    <t>Ucayali</t>
  </si>
  <si>
    <t>T O T A L</t>
  </si>
  <si>
    <t>Romero</t>
  </si>
  <si>
    <r>
      <t>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</si>
  <si>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MADERA</t>
  </si>
  <si>
    <t>ESPECIE</t>
  </si>
  <si>
    <t>AMAZONAS</t>
  </si>
  <si>
    <t>Capirona</t>
  </si>
  <si>
    <t>Catahua</t>
  </si>
  <si>
    <t>Cedrillo</t>
  </si>
  <si>
    <t>Cedro</t>
  </si>
  <si>
    <t>Chontaquiro</t>
  </si>
  <si>
    <t>Ciruelo</t>
  </si>
  <si>
    <t>Copal</t>
  </si>
  <si>
    <t>Cumala</t>
  </si>
  <si>
    <t>Estoraque</t>
  </si>
  <si>
    <t>Eucalipto</t>
  </si>
  <si>
    <t>Higuerón</t>
  </si>
  <si>
    <t>Huarango</t>
  </si>
  <si>
    <t>Ishpingo</t>
  </si>
  <si>
    <t>Lupuna</t>
  </si>
  <si>
    <t>Moena</t>
  </si>
  <si>
    <t>Requia</t>
  </si>
  <si>
    <t>Roble</t>
  </si>
  <si>
    <t>Sapote</t>
  </si>
  <si>
    <t>Sempo</t>
  </si>
  <si>
    <t>Topa</t>
  </si>
  <si>
    <t>Tornillo</t>
  </si>
  <si>
    <t>ANCASH</t>
  </si>
  <si>
    <t>Algarrobo</t>
  </si>
  <si>
    <t>Pino</t>
  </si>
  <si>
    <t>Sauce</t>
  </si>
  <si>
    <t>AREQUIPA</t>
  </si>
  <si>
    <t>AYACUCHO</t>
  </si>
  <si>
    <t>CAJAMARCA</t>
  </si>
  <si>
    <t>Laurel</t>
  </si>
  <si>
    <t>CUSCO</t>
  </si>
  <si>
    <t>Achihua</t>
  </si>
  <si>
    <t>Alcanfor</t>
  </si>
  <si>
    <t>Congona</t>
  </si>
  <si>
    <t>Goma</t>
  </si>
  <si>
    <t>Huacaycha</t>
  </si>
  <si>
    <t>Huayruro</t>
  </si>
  <si>
    <t>Huimba</t>
  </si>
  <si>
    <t>Leche leche</t>
  </si>
  <si>
    <t>Mashonaste</t>
  </si>
  <si>
    <t>Matapalo</t>
  </si>
  <si>
    <t>Missa</t>
  </si>
  <si>
    <t>Nogal</t>
  </si>
  <si>
    <t>Palo blanco</t>
  </si>
  <si>
    <t>Pashaco</t>
  </si>
  <si>
    <t>Renaco</t>
  </si>
  <si>
    <t>Sacsa</t>
  </si>
  <si>
    <t>Uvilla</t>
  </si>
  <si>
    <t>HUANCAVELICA</t>
  </si>
  <si>
    <t>HUÁNUCO</t>
  </si>
  <si>
    <t>Almendro</t>
  </si>
  <si>
    <t>Cachimbo</t>
  </si>
  <si>
    <t>Caimito</t>
  </si>
  <si>
    <t>Caraña</t>
  </si>
  <si>
    <t>Favorito</t>
  </si>
  <si>
    <t>Higuerilla</t>
  </si>
  <si>
    <t>Leche caspi</t>
  </si>
  <si>
    <t>Manchinga</t>
  </si>
  <si>
    <t>Manzano</t>
  </si>
  <si>
    <t>Marupa</t>
  </si>
  <si>
    <t>Shihuahuaco</t>
  </si>
  <si>
    <t>Shimbillo</t>
  </si>
  <si>
    <t>Vilco</t>
  </si>
  <si>
    <t>Yacushapana</t>
  </si>
  <si>
    <t>Yanchama</t>
  </si>
  <si>
    <t>ICA</t>
  </si>
  <si>
    <t>JUNÍN</t>
  </si>
  <si>
    <t>Aguano masha</t>
  </si>
  <si>
    <t>Azufre</t>
  </si>
  <si>
    <t>Caimitillo</t>
  </si>
  <si>
    <t>Copaiba</t>
  </si>
  <si>
    <t>Diablo fuerte</t>
  </si>
  <si>
    <t>Espino</t>
  </si>
  <si>
    <t>Huamanchilca</t>
  </si>
  <si>
    <t>Lagarto caspi</t>
  </si>
  <si>
    <t>Machimango</t>
  </si>
  <si>
    <t>Palisangre</t>
  </si>
  <si>
    <t>Pino chuncho</t>
  </si>
  <si>
    <t>Pumaquiro</t>
  </si>
  <si>
    <t>Quina quina</t>
  </si>
  <si>
    <t>Quinilla</t>
  </si>
  <si>
    <t>Sachapalta, Junjuli</t>
  </si>
  <si>
    <t>Tacho</t>
  </si>
  <si>
    <t>LAMBAYEQUE</t>
  </si>
  <si>
    <t>LIMA</t>
  </si>
  <si>
    <t>LA LIBERTAD</t>
  </si>
  <si>
    <t>LORETO</t>
  </si>
  <si>
    <t>Aguanillo</t>
  </si>
  <si>
    <t>Ana caspi</t>
  </si>
  <si>
    <t>Andiroba</t>
  </si>
  <si>
    <t>Añuje rumo</t>
  </si>
  <si>
    <t>Capinuri</t>
  </si>
  <si>
    <t>Charapilla</t>
  </si>
  <si>
    <t>Espintana</t>
  </si>
  <si>
    <t>Huangana casho</t>
  </si>
  <si>
    <t>Loro micuna</t>
  </si>
  <si>
    <t>Mari mari</t>
  </si>
  <si>
    <t>Papelillo</t>
  </si>
  <si>
    <t>Rifari</t>
  </si>
  <si>
    <t>Utucuro</t>
  </si>
  <si>
    <t>Violeta</t>
  </si>
  <si>
    <t>MADRE DE DIOS</t>
  </si>
  <si>
    <t>Alkocaspi</t>
  </si>
  <si>
    <t>Inca pacae</t>
  </si>
  <si>
    <t>Ishpinguillo</t>
  </si>
  <si>
    <t>Marañon del monte</t>
  </si>
  <si>
    <t>Ubos</t>
  </si>
  <si>
    <t>PASCO</t>
  </si>
  <si>
    <t>PIURA</t>
  </si>
  <si>
    <t>PUNO</t>
  </si>
  <si>
    <t>Bolaina</t>
  </si>
  <si>
    <t>SAN MARTÍN</t>
  </si>
  <si>
    <t>TUMBES</t>
  </si>
  <si>
    <t>Lechero</t>
  </si>
  <si>
    <t>Otras especies</t>
  </si>
  <si>
    <t>Huanarpo</t>
  </si>
  <si>
    <t>Catuaba</t>
  </si>
  <si>
    <t>Eucalipto (hojas)</t>
  </si>
  <si>
    <t>Lucmo</t>
  </si>
  <si>
    <t>Payan</t>
  </si>
  <si>
    <t>Erythroxylum catuaba</t>
  </si>
  <si>
    <t>Pouteria neglecta</t>
  </si>
  <si>
    <t>CUADRO  Nº 7</t>
  </si>
  <si>
    <t>CUADRO Nº  18</t>
  </si>
  <si>
    <t>Palo de lluvia (cactus)</t>
  </si>
  <si>
    <t>Couma sp, Miconia sp</t>
  </si>
  <si>
    <t>Ocotea jelskii</t>
  </si>
  <si>
    <t>Protium carana, Trattinickia peruviana</t>
  </si>
  <si>
    <t>Caña guayaquil</t>
  </si>
  <si>
    <t>Aguano masha/cumala</t>
  </si>
  <si>
    <t xml:space="preserve">Couma sp  </t>
  </si>
  <si>
    <t>Poulsania armata</t>
  </si>
  <si>
    <t xml:space="preserve">Anacardium occidentale     </t>
  </si>
  <si>
    <t xml:space="preserve">Cedrela dugesii     </t>
  </si>
  <si>
    <t xml:space="preserve">Acalypha sp        </t>
  </si>
  <si>
    <t xml:space="preserve">Pouteria reticulata    </t>
  </si>
  <si>
    <t xml:space="preserve">Trema spp    </t>
  </si>
  <si>
    <t>Cedrela montana</t>
  </si>
  <si>
    <t>Palo hueso</t>
  </si>
  <si>
    <t>Aserrín</t>
  </si>
  <si>
    <t>Congonilla</t>
  </si>
  <si>
    <t>Palo caña</t>
  </si>
  <si>
    <t>Tahuari</t>
  </si>
  <si>
    <t>Yesca caspi</t>
  </si>
  <si>
    <t>Pisho</t>
  </si>
  <si>
    <t>Cedro lila</t>
  </si>
  <si>
    <t>Shiringa jebe</t>
  </si>
  <si>
    <t>Chimicua colorada</t>
  </si>
  <si>
    <t>Tomillo</t>
  </si>
  <si>
    <t>Chayrapacae</t>
  </si>
  <si>
    <t>Pacae</t>
  </si>
  <si>
    <t>Molle (semilla)</t>
  </si>
  <si>
    <t>Palta moena</t>
  </si>
  <si>
    <t>Paonin</t>
  </si>
  <si>
    <t>Canchalagua</t>
  </si>
  <si>
    <t>Culén</t>
  </si>
  <si>
    <t>Aleton</t>
  </si>
  <si>
    <t>Oje</t>
  </si>
  <si>
    <t>Purunrosa</t>
  </si>
  <si>
    <t>Tablillas</t>
  </si>
  <si>
    <t>Unidad</t>
  </si>
  <si>
    <t>Orquídeas</t>
  </si>
  <si>
    <t>HUANUCO</t>
  </si>
  <si>
    <t>Higuera</t>
  </si>
  <si>
    <t>Aucatadijo</t>
  </si>
  <si>
    <t>Mauba</t>
  </si>
  <si>
    <t>Albicia</t>
  </si>
  <si>
    <t>Misa</t>
  </si>
  <si>
    <t>Oje, renaco, rosado</t>
  </si>
  <si>
    <t>GRAFICO Nº 6</t>
  </si>
  <si>
    <t>CONTENIDO</t>
  </si>
  <si>
    <t>CAPÍTULO  I</t>
  </si>
  <si>
    <t>PÁGINA</t>
  </si>
  <si>
    <t>CUADRO Nº 1</t>
  </si>
  <si>
    <t>CUADRO N° 2</t>
  </si>
  <si>
    <t xml:space="preserve">PERÚ: SUPERFICIE REFORESTADA Y POR REFORESTAR SEGÚN </t>
  </si>
  <si>
    <t>CAPÍTULO  II</t>
  </si>
  <si>
    <t>PERMISOS Y AUTORIZACIONES FORESTALES MADERABLES</t>
  </si>
  <si>
    <t xml:space="preserve">PERÚ: PERMISOS Y AUTORIZACIONES FORESTALES MADERABLES </t>
  </si>
  <si>
    <t>CAPÍTULO  III</t>
  </si>
  <si>
    <t>PRODUCCIÓN FORESTAL MADERABLE</t>
  </si>
  <si>
    <t>CUADRO Nº 5</t>
  </si>
  <si>
    <t>PERÚ: RESUMEN DE PRODUCCIÓN DE PRODUCTOS</t>
  </si>
  <si>
    <t>CUADRO Nº 7</t>
  </si>
  <si>
    <t>CUADRO Nº 8</t>
  </si>
  <si>
    <t xml:space="preserve">PERÚ: PRODUCCIÓN DE MADERA LAMINADA Y CHAPADA POR </t>
  </si>
  <si>
    <t>CUADRO Nº 13</t>
  </si>
  <si>
    <t>CUADRO Nº 14</t>
  </si>
  <si>
    <t>CUADRO Nº 15</t>
  </si>
  <si>
    <t>CUADRO Nº 16</t>
  </si>
  <si>
    <t xml:space="preserve">PERÚ: PRODUCCIÓN DE LEÑA BASADO EN EL CONSUMO </t>
  </si>
  <si>
    <t>CUADRO Nº 17</t>
  </si>
  <si>
    <t>CAPÍTULO IV</t>
  </si>
  <si>
    <t>PRODUCCIÓN FORESTAL DIFERENTE A LA MADERA</t>
  </si>
  <si>
    <t>CUADRO Nº 18</t>
  </si>
  <si>
    <t xml:space="preserve">PERÚ: PRODUCCIÓN DE PRODUCTOS  FORESTALES DIFERENTES </t>
  </si>
  <si>
    <t>CUADRO Nº 19</t>
  </si>
  <si>
    <t xml:space="preserve">PERÚ: PRODUCCIÓN DE PRODUCTOS  FORESTALES DIFERENTES A LA </t>
  </si>
  <si>
    <t>GRÁFICOS</t>
  </si>
  <si>
    <t>GRÁFICO Nº 1</t>
  </si>
  <si>
    <t>GRÁFICO Nº 2</t>
  </si>
  <si>
    <t>GRÁFICO Nº 5</t>
  </si>
  <si>
    <t>GRÁFICO Nº 6</t>
  </si>
  <si>
    <t>GRÁFICO Nº 7</t>
  </si>
  <si>
    <t>GRÁFICO Nº 8</t>
  </si>
  <si>
    <t xml:space="preserve">PERÚ: PRODUCCIÓN DE MADERA LAMINADA Y CHAPADA DECORATIVAS POR </t>
  </si>
  <si>
    <t>GRÁFICO Nº 9</t>
  </si>
  <si>
    <t>GRÁFICO Nº 10</t>
  </si>
  <si>
    <t>GRÁFICO Nº 11</t>
  </si>
  <si>
    <t>ANEXOS</t>
  </si>
  <si>
    <t>FACTORES DE CONVERSIÓN DE PRODUCTOS MADERABLES</t>
  </si>
  <si>
    <t>CUADRO Nº 22</t>
  </si>
  <si>
    <t>CUADRO Nº 24</t>
  </si>
  <si>
    <t>GRÁFICO Nº 16</t>
  </si>
  <si>
    <t>GRÁFICO Nº 17</t>
  </si>
  <si>
    <t>CUADRO Nº 28</t>
  </si>
  <si>
    <t>CAPÍTULO V</t>
  </si>
  <si>
    <t>COMERCIO, EXTERIOR DE PRODUCTOS FORESTALES</t>
  </si>
  <si>
    <t>CUADRO Nº 21</t>
  </si>
  <si>
    <t>CUADRO Nº 23</t>
  </si>
  <si>
    <t>PERÚ: EXPORTACIÓN DE PRODUCTOS FORESTALES NO MADERABLES</t>
  </si>
  <si>
    <t>CUADRO Nº 25</t>
  </si>
  <si>
    <t>CUADRO Nº 26</t>
  </si>
  <si>
    <t>CUADRO Nº 27</t>
  </si>
  <si>
    <t>PERÚ: IMPORTACIÓN DE PRODUCTOS FORESTALES NO MADERABLES</t>
  </si>
  <si>
    <t>GRÁFICO Nº 14</t>
  </si>
  <si>
    <t>GRÁFICO Nº 15</t>
  </si>
  <si>
    <t xml:space="preserve">IMPORTACIÓN DE PRODUCTOS FORESTALES NO MADERABLES POR </t>
  </si>
  <si>
    <t>ANEXO N° 1</t>
  </si>
  <si>
    <t>(**) Producción estimada en base a la población rural según, Censos Nacionales 2007 : XI de Población y VI de Vivienda</t>
  </si>
  <si>
    <t>PERMISOS EN PREDIOS PRIVADOS</t>
  </si>
  <si>
    <t>Col de monte</t>
  </si>
  <si>
    <t>m3</t>
  </si>
  <si>
    <t>Parrillas</t>
  </si>
  <si>
    <t>Lecherón</t>
  </si>
  <si>
    <t>Itahuba</t>
  </si>
  <si>
    <t>Paquetería larga</t>
  </si>
  <si>
    <t>Paquetería corta</t>
  </si>
  <si>
    <t>Algarroba en vaina</t>
  </si>
  <si>
    <t>REGIÓN</t>
  </si>
  <si>
    <t>REGIONES</t>
  </si>
  <si>
    <t>Castaña</t>
  </si>
  <si>
    <t>Postes***</t>
  </si>
  <si>
    <t>Triplay***</t>
  </si>
  <si>
    <t>(***) En el caso de postes en las GTF se considera como madera rolliza</t>
  </si>
  <si>
    <t xml:space="preserve">(***) En Ucayali no se otorga. GTF para la movilización de Triplay,  </t>
  </si>
  <si>
    <t xml:space="preserve">PERÚ: PRODUCCIÓN DE MADERA ROLLIZA </t>
  </si>
  <si>
    <t>PERÚ: PRODUCCIÓN DE MADERA  ROLLIZA</t>
  </si>
  <si>
    <t>PERÚ: PRODUCCIÓN DE MADERA ASERRADA</t>
  </si>
  <si>
    <t>CUADRO  Nº 10</t>
  </si>
  <si>
    <t>CUADRO  Nº 11</t>
  </si>
  <si>
    <t>PERÚ: PRODUCCIÓN DE MADERA  ASERRADA</t>
  </si>
  <si>
    <t>GRAFICO Nº 7</t>
  </si>
  <si>
    <t>CUADRO No 17</t>
  </si>
  <si>
    <t>CUADRO Nº  19</t>
  </si>
  <si>
    <t>CUADRO Nº  20</t>
  </si>
  <si>
    <t>CUADRO Nº  21</t>
  </si>
  <si>
    <t>CUADRO Nº 22   PERÚ: PRODUCCIÓN DE PRODUCTOS  FORESTALES</t>
  </si>
  <si>
    <t>CUADRO Nº 29</t>
  </si>
  <si>
    <t>CUADRO Nº 31</t>
  </si>
  <si>
    <t>CUADRO Nº 32</t>
  </si>
  <si>
    <t>CUADRO Nº 34</t>
  </si>
  <si>
    <t>PERÚ:  EXPORTACIÓN DE PRODUCTOS FORESTALES MADERABLES</t>
  </si>
  <si>
    <t>CUADRO Nº 30</t>
  </si>
  <si>
    <t>PERÚ:  IMPORTACIÓN DE PRODUCTOS FORESTALES MADERABLES</t>
  </si>
  <si>
    <t xml:space="preserve">PERÚ:  IMPORTACIÓN DE PRODUCTOS FORESTALES MADERABLES </t>
  </si>
  <si>
    <t>CUADRO Nº 33</t>
  </si>
  <si>
    <t>PERÚ:  IMPORTACIÓN DE PRODUCTOS FORESTALES NO MADERABLES</t>
  </si>
  <si>
    <t>EXPORTACION DE PRODUCTOS FORESTALES FORESTALES MADERABLES</t>
  </si>
  <si>
    <t>PERÚ: PRODUCCIÓN DE MADERA LAMINADA Y CHAPAS DECORATIVAS</t>
  </si>
  <si>
    <t>PERÚ: PRODUCTOS ELABORADOS Y DE RECUPERACIÓN MADERABLES</t>
  </si>
  <si>
    <t xml:space="preserve">PERÚ:  EXPORTACIÓN DE PRODUCTOS FORESTALES MADERABLES </t>
  </si>
  <si>
    <t>p/. Información preliminar</t>
  </si>
  <si>
    <t>Copal, incienzo</t>
  </si>
  <si>
    <t>Alcanfor, pepa de alcanfor</t>
  </si>
  <si>
    <t>Huimba, kcapo, lana vegetal</t>
  </si>
  <si>
    <t>Cabeza de mono</t>
  </si>
  <si>
    <t>Sachapalta, junjuli</t>
  </si>
  <si>
    <t>Fuente: GORES-Direcciones Ejecutivas de Recursos Naturales , Administraciones Técnicas Forestales y de Fauna Silvestre</t>
  </si>
  <si>
    <t>Papelillo, caspi</t>
  </si>
  <si>
    <t>Papelillo,  caspi</t>
  </si>
  <si>
    <t xml:space="preserve">m3 (r) y la Selva 1,3 m3 ; en las Regiones con dos o más regiones naturales  se utilizó el promedio </t>
  </si>
  <si>
    <r>
      <rPr>
        <b/>
        <sz val="7"/>
        <rFont val="Arial"/>
        <family val="2"/>
      </rPr>
      <t>NOTA</t>
    </r>
    <r>
      <rPr>
        <sz val="7"/>
        <rFont val="Arial"/>
        <family val="2"/>
      </rPr>
      <t>:Se estima que la población rural de la Costa registra un consumo anual percápita de 0,5 m3 (r), la Sierra 1,1</t>
    </r>
  </si>
  <si>
    <t>PERÚ: PRODUCCIÓN DE LEÑA BASADO EN EL CONSUMO</t>
  </si>
  <si>
    <t xml:space="preserve">PERÚ:  EXPORTACIÓN DE PRODUCTOS FORESTALES  MADERABLES </t>
  </si>
  <si>
    <t>EXPORTACION DE PRODUCTOS FORESTALES FORESTALES MADERABLES POR</t>
  </si>
  <si>
    <t>IMPORTACIÓN DE PRODUCTOS FORESTALES MADERABLES POR PRODUCTO (kg)</t>
  </si>
  <si>
    <t>Elaboración: Ministerio de Agricultura-Dirección General Forestal y de Fauna Silvestre-DICFFS</t>
  </si>
  <si>
    <t>MINAGRI-Dirección General Forestal y de Fauna de Silvestre</t>
  </si>
  <si>
    <t>Elaboración: Ministerio de Agricultura y Riego-Dirección General Forestal y de Fauna Silvestre-DICFFS</t>
  </si>
  <si>
    <t>Remo caspi</t>
  </si>
  <si>
    <t>Ciprana</t>
  </si>
  <si>
    <t>Cormiñon</t>
  </si>
  <si>
    <t>Tangarana</t>
  </si>
  <si>
    <t>Tablero Finger Joint</t>
  </si>
  <si>
    <t>Shiringa</t>
  </si>
  <si>
    <t>Hualaja</t>
  </si>
  <si>
    <t>Palo leche</t>
  </si>
  <si>
    <t>Zapote</t>
  </si>
  <si>
    <t>Zapotillo</t>
  </si>
  <si>
    <t>Guabilla</t>
  </si>
  <si>
    <t>Palo aserrín</t>
  </si>
  <si>
    <t>Palo lechero</t>
  </si>
  <si>
    <t>Palo verde</t>
  </si>
  <si>
    <t>Varias</t>
  </si>
  <si>
    <t>Cajones para frutas</t>
  </si>
  <si>
    <t>Palo perejil</t>
  </si>
  <si>
    <t>Sangre de grado</t>
  </si>
  <si>
    <t>Aguano</t>
  </si>
  <si>
    <t>Zarzafras</t>
  </si>
  <si>
    <t>Palto palto</t>
  </si>
  <si>
    <t>Barbasco (Raíz Triturada/chipiado)</t>
  </si>
  <si>
    <t>Chanca piedra</t>
  </si>
  <si>
    <t>Huapala</t>
  </si>
  <si>
    <t>Palo bastón</t>
  </si>
  <si>
    <t>Nombre Común</t>
  </si>
  <si>
    <t>PARTIDA</t>
  </si>
  <si>
    <t>DESCRIPCIÓN DE PARTIDA</t>
  </si>
  <si>
    <t>VALOR FOB  (US$)</t>
  </si>
  <si>
    <t>PESO NETO (kg)</t>
  </si>
  <si>
    <t>LOS DEMÁS ASERRIN, DESPERDICIOS Y DESECHOS, DE MADERA, INCLUSO AGLOMERADOS EN LEÑOS, BRIQUETAS</t>
  </si>
  <si>
    <t>CARBÓN VEGETAL DE BAMBÚ</t>
  </si>
  <si>
    <t>LOS DEMÁS CARBÓN VEGETAL</t>
  </si>
  <si>
    <t>DEMAS MADERA ASERRADA O DESBASTADA LONGITUDINALMENTE DE CONIFERAS, DE ESPESOR &gt;6MM.</t>
  </si>
  <si>
    <t>MADERA MAHOGANY (SWIETENIA SPP)</t>
  </si>
  <si>
    <t>MADERA VIROLA, IMBUIA Y BALSA</t>
  </si>
  <si>
    <t>MADERAS ASERRADAS DE LAS MADERAS TROPICALES DE LA NOTA DE SUBP. 1 DE ESTE CAP.</t>
  </si>
  <si>
    <t>DEMAS MADERAS ASERRADAS O DESBASTADA LONGITUDINALMENTE, CORTADA O DESENRROLLADA</t>
  </si>
  <si>
    <t>DEMAS HOJAS PARA CHAPADO O CONTRACHAPADO DE CONIFERAS DE ESPESOR &lt;=6 MM.</t>
  </si>
  <si>
    <t>HOJAS P'CHAPADO O CONTRACHAP. D'LAS DEMAS MADERAS TROPIC. CITAD. EN LA NOTA DE SUBP 1</t>
  </si>
  <si>
    <t>DEMAS HOJAS P' CHAPADO O CONTRACHAPADO Y DEMAS MADERAS SERRADAS LONG. ESPESOR &lt;=6 MM.</t>
  </si>
  <si>
    <t>DEMAS MADERAS PERFILADAS LONGITUDINALMENTE DE CONIFERAS</t>
  </si>
  <si>
    <t>LAS DEMÁS TABLILLAS Y FRISOS PARA PARQUÉS, SIN ENSAMBLAR</t>
  </si>
  <si>
    <t>MADERA MOLDURADA</t>
  </si>
  <si>
    <t>LAS DEMÁS MADERAS DISTINTAS DE LAS CONÍFERAS</t>
  </si>
  <si>
    <t>DEMAS TABLEROS DE PARTICULA Y TABLEROS SIMILARES DE MADERA</t>
  </si>
  <si>
    <t>MADERA CONTRACHAPADA DE BAMBÚ QUE TENGAN, POR LO MENOS, UNA HOJA EXTERNA DE LAS MADERAS TROPICALES CITADAS EN LA NOTA DE SUBPARTIDA 1 DE</t>
  </si>
  <si>
    <t>LAS DEMÁS MADERAS CONTRACHAPADA DE BAMBÚ QUE TENGAN, POR LO MENOS, UNA HOJA EXTERNA DE MADERA DISTINTA DE LA DE CONÍFERAS</t>
  </si>
  <si>
    <t>LAS DEMÁS MADERAS CONTRACHAPADA DE BAMBÚ</t>
  </si>
  <si>
    <t>LAS DEMÁS MADERAS CONTRACHAPADAS DE ALMA CONSTITUIDA POR PLANCHAS, LISTONES O TABLILLAS</t>
  </si>
  <si>
    <t>DEMAS MADERA ESTRATIFICADA SIMILAR</t>
  </si>
  <si>
    <t>MADERA DENSIFICADA EN BLOQUES, TABLAS, TIRAS O PERFILES.</t>
  </si>
  <si>
    <t>MARCOS DE MADERA PARA CUADROS, FOTOGRAFIAS, ESPEJOS U OBJETOS SIMILARES</t>
  </si>
  <si>
    <t>CAJONES, CAJAS, JAULAS, TAMBORES Y ENVASES SIMIL.; CARRETES PARA CABLES, DE MADERA</t>
  </si>
  <si>
    <t>PALETAS, PALETAS CAJA Y DEMAS PLATAFORMAS P'CARGA; COLLARINES P'PALETAS DE MADERA</t>
  </si>
  <si>
    <t>HERRAMIENTAS DE MADERA</t>
  </si>
  <si>
    <t>DEMAS MONTURAS Y MANGOS DE HERRAMIENTAS, MONT. Y MANGOS DE CEPILLOS, DE MADERA</t>
  </si>
  <si>
    <t>VENTANAS, CONTRAVENTANAS, Y SUS MARCOS Y CONTRAMARCOS, DE MADERA</t>
  </si>
  <si>
    <t>PUERTAS Y SUS MARCOS, CONTRAMARCOS Y UMBRALES, DE MADERA</t>
  </si>
  <si>
    <t>TABLILLAS PARA CUBIERTA DE TEJADOS O FACHADAS ("SHINGLES" Y "SHAKES"), DE MADERA</t>
  </si>
  <si>
    <t>POSTES Y VIGAS</t>
  </si>
  <si>
    <t>LOS DEMÁS TABLEROS ENSAMBLADOS PARA REVESTIMENTO DE SUELOS, MULTICAPAS</t>
  </si>
  <si>
    <t>LOS DEMÁS TABLEROS ENSAMBLADOS PARA REVISTEMENTO DE SUELO</t>
  </si>
  <si>
    <t>DEMAS OBRAS Y PIEZAS DE CARPINTERIA PARA CONSTRUCCIONES, DE MADERA</t>
  </si>
  <si>
    <t>ARTICULOS DE MESA O DE COCINA, DE MADERA</t>
  </si>
  <si>
    <t>ESTATUILLAS Y DEMAS OBJETOS DE ADORNO, DE MADERA</t>
  </si>
  <si>
    <t>DEMAS MARQUETERIA, COFRECILLOS O ESTUCHES P'JOYERIA U ORFEBR. Y MANUF. SIMIL.D'MADERA</t>
  </si>
  <si>
    <t>PERCHAS PARA PRENDAS DE VESTIR, DE MADERA</t>
  </si>
  <si>
    <t>CANILLAS, CARRETES, P'HILATURA O TEJIDO Y P' HILO DE COSER, Y ART. SIMIL. DE MADERA</t>
  </si>
  <si>
    <t>PALILLOS DE DIENTE, DE MADERA</t>
  </si>
  <si>
    <t>PALITOS Y CUCHARITAS PARA DULCES Y HELADOS, DE MADERA</t>
  </si>
  <si>
    <t>MADERA PREPARADA PARA FOSFOROS</t>
  </si>
  <si>
    <t>DEMAS MANUFACTURA DE MADERA</t>
  </si>
  <si>
    <t>PASTA QUIMICA A LA SOSA O AL SULFATO, SEMIBLANQUEADA O BLANQUEADA DE CONIFERAS</t>
  </si>
  <si>
    <t>DESPERDICIOS O DESECHOS DE PAPEL O CARTON KRAFT CRUDOS O D'PAPEL O CARTON CORRUGADO</t>
  </si>
  <si>
    <t>DESPERDICIOS O DESECHOS DE PAPEL O CARTON OBTEN. PRINCIPAL. A PARTIR D'PASTA MECANICA</t>
  </si>
  <si>
    <t>DEMAS DESPERDICIOS Y DESECHOS DE PAPEL O CARTON SIN CLASIFICAR</t>
  </si>
  <si>
    <t>PAPEL Y CARTON HECHOS A MANO (HOJA A HOJA)</t>
  </si>
  <si>
    <t>LOS DEMÁS PAPEL Y CARTON SOPORTE PARA PAPEL O CARTON FOTOSENSIBLES  TERMOSENSIBLES O ELECTROSENSIBLES</t>
  </si>
  <si>
    <t>LOS DEMÁS PAPELES DE SEGURIDAD DE PESO SUPERIOR O IGUAL A 40 G/M2 PERO INFERIOR O IGUAL A 150 G/M2, EN BOBINAS</t>
  </si>
  <si>
    <t>LOS DEMÁS PAPELES DE PESO SUPERIOR O IGUAL A 40 G/M2 PERO INFERIOR O OIGUAL A 150 G/M2 EN HOJAS</t>
  </si>
  <si>
    <t>LOS DEMÁS PAPELES DE SEGURIDAD DE PESO SUPERIOR O IGUAL A 40 G/M2 PERO INFERIOR O IGUAL A 150 G/M2</t>
  </si>
  <si>
    <t>LOS DEMÁS PAPELES DE FIBRAS OBTENIDAS POR PROCEDIMIENTO QUÍMICO-MECÁNICO INFERIOR O IGUAL AL 10% EN PESO DEL CONTE</t>
  </si>
  <si>
    <t>LOS DEMÁS PAPELES EN BOBINAS CON UN CONTENIDO TOTAL DE FIBRAS OBTENIDAS POR PROCEDIMIENTO MECÁNICO SUPERIOR AL 10%, DE ANCHURA SUPE</t>
  </si>
  <si>
    <t>PAPEL Y CARTON CRUDOS PARA CARAS (CUBIERTAS)("KRAFTLINER")</t>
  </si>
  <si>
    <t>DEMAS PAPELES Y CARTONES KRAFT, CRUDO, DE GRAMAJE&lt;=150G/M2</t>
  </si>
  <si>
    <t>DEMAS PAPELES Y CARTONES KRAFT, DE GRAMAJE&lt;=150G/M2</t>
  </si>
  <si>
    <t>DEMAS PAPELES Y CARTONES KRAFT, DE GRAMAJE &gt;= 225 G/M2</t>
  </si>
  <si>
    <t>LOS DEMÁS PAPEL PARA ACANALAR EXCEPTO LOS DE PASTA OBTENIDA POR PROCEDIMIENTO QUIMICO-MECANICO Y PESO SUPERIOR</t>
  </si>
  <si>
    <t>"TESTLINER" (DE FIBRAS RECICLADAS) DE PESO INFERIOR O IGUAL A 150 G/M2</t>
  </si>
  <si>
    <t>" TESTLINER" (DE FIBRAS RECICLADAS) DE PASTA OBTENIDA POR PROCEDIMIENTO QUÍMICO-MECÁNICO Y PESO SUPERIOR O IGU</t>
  </si>
  <si>
    <t>LOS DEMÁS "TESTLINER" (DE FIBRAS RECICLADAS) DE PESO SUPERIOR A 150 G/M2 EXCEPTO LOS DE PASTA OBTENIDA  POR PR</t>
  </si>
  <si>
    <t>LOS DEMÁS DE  PESO INFERIOR O IGUAL A 150 G/M2</t>
  </si>
  <si>
    <t>LOS DEMÁS PAPELES Y CARTONES. DE PESO SUPERIOR A 150 G/M2 PERO INFERIOR A  225 G/M2</t>
  </si>
  <si>
    <t>PAPEL Y CARTON SULFURIZADOS (PERGAMINO VEGETAL)</t>
  </si>
  <si>
    <t>PAPEL CRISTAL Y DEMAS PAPELES CALANDRADOS TRANSPARENTES O TRASLUCIDOS</t>
  </si>
  <si>
    <t>DEMAS PAPEL Y CARTON CORRUGADOS, RIZADOS, PLIZADOS, GOFRADOS, ESTAMPADOS O PERFORADOS</t>
  </si>
  <si>
    <t>PAPEL AUTOCOPIA</t>
  </si>
  <si>
    <t>DEMAS PAPEL CARBON, AUTOCOPIA Y DEMAS PAPELES P'COPIAR O TRANSFERIR, EN BOBINAS/HOJAS</t>
  </si>
  <si>
    <t>LOS DEMÁS PAPEL Y CARTON PARA ESCRIBIR, IMPRIMIR, U OTROS FINES GRAFICOS, SIN FIBRAS O CON UN CONTENIDO EN PES</t>
  </si>
  <si>
    <t>LOS DEMÁS PAPEL Y CARTON PARA ESCRIBIR, IMPRIMIR, U OTROS FINES GRAFICOS SIN FIBRAS O CON UN CONTENIDO TOTAL E</t>
  </si>
  <si>
    <t>PAPEL Y CARTON DE LOS TIPOS UTILIZADOS PARA ESCRIBIR, IMPRIMIR U OTROS FINES GRAFICOS CON UN CONTENIDO TOTAL D</t>
  </si>
  <si>
    <t>DEMAS PAPEL Y CARTON KRAFT, EXC.LOS UTIL.P'ESCRIBIR, IMPRIMIR U OTROS FINES GRAFICOS</t>
  </si>
  <si>
    <t>DEMAS PAPELES Y CARTONES</t>
  </si>
  <si>
    <t>PAPEL Y CARTÓN AUTOADHESIVOS EN BOBINAS (ROLLOS), DE ANCHURA SUPERIOR A 15 CM O EN HOJAS EN LAS QUE UN LADO SEA SUPERIOR A 36 CM Y EL</t>
  </si>
  <si>
    <t>LOS DEMÁS PAPEL Y CARTÓN AUTOADHESIVOS EN BOBINAS (ROLLOS), DE ANCHURA SUPERIOR A 15 CM O EN HOJAS EN LAS QUE UN LADO SEA SUPERIOR A 36 CM Y EL</t>
  </si>
  <si>
    <t>LOS DEMÁS PAPEL Y CARTÓN  EN BOBINAS (ROLLOS), DE ANCHURA SUPERIOR A 15 CM O EN HOJAS EN LAS QUE UN LADO SEA SUPERIOR A 36 CM Y EL</t>
  </si>
  <si>
    <t>LOS DEMÁS PAPEL Y CARTÓN ENGOMADOS O ADHESIVOS</t>
  </si>
  <si>
    <t>LOS DEMÁS PAPEL Y CARTON BLANQUEADOS DE PESO&gt; A 150 G/M2 :CON LAMINA INTERMEDIA DE ALUMINIO : EXCEPTO EN TIRAS</t>
  </si>
  <si>
    <t>LOS DEMÁS BLANQUEADOS DE PESO &gt; A 150 G/M2: EXCEPTO CON LAMINA INTERMEDIA DE ALUMINIO , DE LOS TIPOS UTILIZADO</t>
  </si>
  <si>
    <t>LOS DEMÁS PAPEL Y CARTON RECUBIERTOS, IMPREGNADOS O REVESTIDOS DE PLASTICO (EXCEPTO LOS ADHESIVOS)</t>
  </si>
  <si>
    <t>LOS DEMÁS RECUBIERTOS, IMPREGNADOS O REVESTIDOS DE CERA, PARAFINA, ESTEARINA, ACEITE O GLICEROL EXCEPTO PARA A</t>
  </si>
  <si>
    <t>PAPELES, CARTONES, GUATA DE CELULOSA BARNIZADOS, CON PESO ESPECIFICO&gt;1, INCL.GOFRADOS</t>
  </si>
  <si>
    <t>LOS DEMAS PAPELES, CARTONES, GUATA DE CELULOSA, Y NAPA DE FIBRAS DE CELULOSA:PARA JUNTAS O EMPAQUETADURAS: EN</t>
  </si>
  <si>
    <t>DEMAS PAPELES, CARTONES, GUATA DE CELULOSA Y NAPA DE FIBRA DE CELULOSA</t>
  </si>
  <si>
    <t>LOS DEMÁS PAPEL PARA DECORAR Y REVESTIMENTOS SIMILARES DE PAREDES</t>
  </si>
  <si>
    <t>SOBRES DE PAPEL O CARTON</t>
  </si>
  <si>
    <t>SOBRES CARTA, TARJETAS POSTALES SIN ILUSTRAR Y TARJETAS P'CORRESPONDENCIA</t>
  </si>
  <si>
    <t>CAJAS, BOLSAS, PRESENTAC. SIMIL. D'PAPEL/CARTON, C/SURTIDO D'ARTIC. D'CORRESPONDENCIA</t>
  </si>
  <si>
    <t>PAPEL HIGIENICO, EN BOBINAS DE UNA ANCHURA &lt;=36 CM</t>
  </si>
  <si>
    <t>MANTELES Y SERVILLETAS DE GUATA DE CELULOSA O NAPA DE FIBRAS DE CELULOSA</t>
  </si>
  <si>
    <t>DEMAS PAPEL DEL TIPO DE LOS UTILIZ. PARA FINES DOMESTICOS O SANITARIOS</t>
  </si>
  <si>
    <t>CAJAS DE PAPEL O CARTON CORRUGADOS</t>
  </si>
  <si>
    <t>CAJAS Y CARTONAJES, PLEGABLES, DE PAPEL O CARTON, SIN CORRUGAR</t>
  </si>
  <si>
    <t>SACOS MULTIPLIEGOS CON UNA ANCHURA EN LA BASE &gt;= A 40 CM.</t>
  </si>
  <si>
    <t>DEMAS SACOS (BOLSAS) CON UNA ANCHURA EN LA BASE &gt;= A 40 CM.</t>
  </si>
  <si>
    <t>DEMAS SACOS (BOLSAS); BOLSITAS Y CUCURUCHOS</t>
  </si>
  <si>
    <t>DEMAS ENVASES, INCLUIDAS LAS FUNDAS PARA DISCOS</t>
  </si>
  <si>
    <t>CARTONAJES DE OFICINA, TIENDA O SIMILARES</t>
  </si>
  <si>
    <t>ETIQUETAS DE TODAS CLASES, DE PAPEL O CARTON, IMPRESAS</t>
  </si>
  <si>
    <t>DEMAS ETIQUETAS DE TODAS CLASES, DE PAPEL O CARTON</t>
  </si>
  <si>
    <t>CARRETES, BOBINAS, Y SOPORTES SIMIL. UTILIZADOS PARA EL BOBINADO DE HILADOS TEXTILES</t>
  </si>
  <si>
    <t>LOS DEMÁS PAPEL Y CARTON FILTRO:EXCEPTO LOS SIN ESTUCAR NI RECUBRIR, EN TIRAS O BOBINAS (ROLLOS) DE ANCHO &gt; A</t>
  </si>
  <si>
    <t>LOS DEMÁS BANDEJAS, FUENTES, PLATOS, TAZAS, VASOS Y ARTICULOS SIMILARES, DE PAPEL O CARTON</t>
  </si>
  <si>
    <t>ARTICULOS MOLDEADOS O PRENSADOS, DE PASTA DE PAPEL</t>
  </si>
  <si>
    <t>PATRONES, MODELOS Y PLANTILLAS, DE PAPEL, CARTON, GUATA DE CELULOSA O NAPA DE FIBRAS</t>
  </si>
  <si>
    <t>PAPEL Y CARTÓN SIN ESTUCAR NI RECUBRIR, DE PESO &lt; O= A 150 G/M2, DEL TIPO DE LOS UTILIZADOS PARA LA FABRICACIÓ</t>
  </si>
  <si>
    <t>CUBRESUELOS CON SOPORTE DE PAPEL O CARTÓN, INCLUSO RECORTADOS</t>
  </si>
  <si>
    <t>LOS DEMÁS PAPELES Y ARTICULOS DE PASTA DE PAPEL, CARTONES, GUATA DE CELULOSA Y NAPA DE FRIBA DE CELULOSA</t>
  </si>
  <si>
    <t>MUEBLES DE MADERA DEL TIPO DE LOS UTILIZADOS EN OFICINAS</t>
  </si>
  <si>
    <t>MUEBLES DE MADERA DEL TIPO DE LOS UTILIZADOS EN COCINAS</t>
  </si>
  <si>
    <t>MUEBLES DE MADERA DEL TIPO DE LOS UTILIZADOS EN DORMITORIOS</t>
  </si>
  <si>
    <t>LOS DEMAS MUEBLES DE MADERA</t>
  </si>
  <si>
    <t>TOTAL:</t>
  </si>
  <si>
    <t>Fuente: Superintendencia Nacional de Administración Tributarias - SUNAT</t>
  </si>
  <si>
    <t>PAIS DE DESTINO</t>
  </si>
  <si>
    <t>VALOR FOB (US$)</t>
  </si>
  <si>
    <t>PESO NETO  (kg)</t>
  </si>
  <si>
    <t>ESTADOS UNIDOS</t>
  </si>
  <si>
    <t>MEXICO</t>
  </si>
  <si>
    <t>ESPAÑA</t>
  </si>
  <si>
    <t>AGUAS INTERNACIONALES</t>
  </si>
  <si>
    <t>REINO UNIDO</t>
  </si>
  <si>
    <t>CHILE</t>
  </si>
  <si>
    <t>FRANCIA</t>
  </si>
  <si>
    <t>REPUBLICA DOMINICANA</t>
  </si>
  <si>
    <t>COLOMBIA</t>
  </si>
  <si>
    <t>ARGENTINA</t>
  </si>
  <si>
    <t>CANADA</t>
  </si>
  <si>
    <t>CHINA</t>
  </si>
  <si>
    <t>CUBA</t>
  </si>
  <si>
    <t>ECUADOR</t>
  </si>
  <si>
    <t>FILIPINAS</t>
  </si>
  <si>
    <t>JAPON</t>
  </si>
  <si>
    <t>PUERTO RICO</t>
  </si>
  <si>
    <t>URUGUAY</t>
  </si>
  <si>
    <t>COREA (SUR), REPUBLICA DE</t>
  </si>
  <si>
    <t>BELGICA</t>
  </si>
  <si>
    <t>ALEMANIA</t>
  </si>
  <si>
    <t>AUSTRALIA</t>
  </si>
  <si>
    <t>COSTA RICA</t>
  </si>
  <si>
    <t>DINAMARCA</t>
  </si>
  <si>
    <t>GUATEMALA</t>
  </si>
  <si>
    <t>ITALIA</t>
  </si>
  <si>
    <t>MALAYSIA</t>
  </si>
  <si>
    <t>NUEVA ZELANDA</t>
  </si>
  <si>
    <t>PAISES BAJOS</t>
  </si>
  <si>
    <t>SUECIA</t>
  </si>
  <si>
    <t>TAIWAN (FORMOSA)</t>
  </si>
  <si>
    <t>VIET NAM</t>
  </si>
  <si>
    <t>PORTUGAL</t>
  </si>
  <si>
    <t>HONG KONG</t>
  </si>
  <si>
    <t>ISRAEL</t>
  </si>
  <si>
    <t>NORUEGA</t>
  </si>
  <si>
    <t>PANAMA</t>
  </si>
  <si>
    <t>POLONIA</t>
  </si>
  <si>
    <t>RUSIA</t>
  </si>
  <si>
    <t>BULGARIA</t>
  </si>
  <si>
    <t>MARTINICA</t>
  </si>
  <si>
    <t>SUDAFRICA, REPUBLICA DE</t>
  </si>
  <si>
    <t>BOLIVIA</t>
  </si>
  <si>
    <t>EL SALVADOR</t>
  </si>
  <si>
    <t>VENEZUELA</t>
  </si>
  <si>
    <t>ARUBA</t>
  </si>
  <si>
    <t>BRASIL</t>
  </si>
  <si>
    <t>EMIRATOS ARABES UNIDOS</t>
  </si>
  <si>
    <t>HONDURAS</t>
  </si>
  <si>
    <t>PARAGUAY</t>
  </si>
  <si>
    <t>TURQUIA</t>
  </si>
  <si>
    <t>ZONAS FRANCAS DEL PERU</t>
  </si>
  <si>
    <t>FINLANDIA</t>
  </si>
  <si>
    <t>SINGAPUR</t>
  </si>
  <si>
    <t>AUSTRIA</t>
  </si>
  <si>
    <t>REPUBLICA CHECA</t>
  </si>
  <si>
    <t>RUMANIA</t>
  </si>
  <si>
    <t>TRINIDAD Y TOBAGO</t>
  </si>
  <si>
    <t>HUNGRIA</t>
  </si>
  <si>
    <t>INDIA</t>
  </si>
  <si>
    <t>NICARAGUA</t>
  </si>
  <si>
    <t>INDONESIA</t>
  </si>
  <si>
    <t>SUIZA</t>
  </si>
  <si>
    <t>HAITI</t>
  </si>
  <si>
    <t>CURACAO</t>
  </si>
  <si>
    <t>ANTIGUA Y BARBUDA</t>
  </si>
  <si>
    <t>BARBADOS</t>
  </si>
  <si>
    <t>IRLANDA (EIRE)</t>
  </si>
  <si>
    <t>NUECES DE NOGAL SIN CASCARA, FRESCAS O SECAS</t>
  </si>
  <si>
    <t>NUECES DE NOGAL CON CASCARA, FRESCAS O SECAS</t>
  </si>
  <si>
    <t>LOS DEMÁS ALMENDRAS SIN CÁSCARA</t>
  </si>
  <si>
    <t>NUECES DEL BRASIL SIN  CASCARA  FRESCAS O SECAS</t>
  </si>
  <si>
    <t>NUECES DEL BRASIL CON CASCARA, FRESCAS O SECAS</t>
  </si>
  <si>
    <t>COCHINILLA E INSECTOS SIMILARES</t>
  </si>
  <si>
    <t>LOS DEMÁS MUEBLES DE MIMBRE, BAMBÚ O MATERIAS SIMILARES:</t>
  </si>
  <si>
    <t>LOS DEMÁS ASIENTOS DE MIMBRE, BAMBÚ O MATERIAS SIMILARES</t>
  </si>
  <si>
    <t>DEMAS ARTICULOS DE CESTERIA OBTENIDOS DIRECTAM. EN SU FORMA CON MAT. TRENZABLE</t>
  </si>
  <si>
    <t>ARTICULOS DE CESTERÍA OBTENIDOS DE BAMBÚ</t>
  </si>
  <si>
    <t>DEMAS MATERIAS TRENZABLES, TRENZAS Y ARTICULOS SIMILARES</t>
  </si>
  <si>
    <t>DE LAS DEMÁS ESTERILLAS, ESTERAS DE MATERIAS VEGETALES</t>
  </si>
  <si>
    <t>LOS DEMÁS ESTERILLAS, ESTERAS DE BAMBÚ</t>
  </si>
  <si>
    <t>LOS DEMÁS ESTERILLAS, ESTERAS</t>
  </si>
  <si>
    <t>ESTERILLAS, ESTERAS DE BAMBÚ</t>
  </si>
  <si>
    <t>BALATA, GUTAPERCHA, GUAYULE, CHICLE Y GOMAS NATURALES ANALOGAS</t>
  </si>
  <si>
    <t>LAS DEMAS FORMAS DE CAUCHO NATURAL, EXCEPTO EN LATEX.</t>
  </si>
  <si>
    <t>CAUCHO NATURAL  TECNICAMENTE ESPECIFICADOS (TSNR)</t>
  </si>
  <si>
    <t>HOJAS AHUMADAS DE CAUCHO NATURAL</t>
  </si>
  <si>
    <t>ACEITES ESENCIALES DE EUCALIPTO.</t>
  </si>
  <si>
    <t>CARMIN DE COCHINILLA</t>
  </si>
  <si>
    <t>EXTRACTOS DE ROBLE O DE CASTAÑO</t>
  </si>
  <si>
    <t>TANINO DE QUEBRACHO</t>
  </si>
  <si>
    <t>EXTRACTO DE QUEBRACHO</t>
  </si>
  <si>
    <t>DEMAS MATERIAS VEGETALES DE LAS ESPECIES UTILIZ. PRINCIPALM. EN CESTERIA O ESPARTERIA</t>
  </si>
  <si>
    <t>BAMBU</t>
  </si>
  <si>
    <t>MUCILAGO Y ESPESATIVO DE AGAR-AGAR</t>
  </si>
  <si>
    <t>MATERIAS PECTICAS, PECTINATOS Y PECTATOS</t>
  </si>
  <si>
    <t>LOS DEMÁS JUGOS Y ESTRACTOS VEGENTALES</t>
  </si>
  <si>
    <t>LOS DEMÁS RESINAS , GOMORRESINAS Y OLEORRESINAS (POR EJEMPLO; BÁLSAMOS), NATURALES</t>
  </si>
  <si>
    <t>GOMA LACA</t>
  </si>
  <si>
    <t>GOMA TRAGACANTO</t>
  </si>
  <si>
    <t>GOMA ARABIGA</t>
  </si>
  <si>
    <t>DEMAS SEMILLAS DE PLANTAS HERBACEAS UTILIZADAS PRINCIPALMENTE POR SUS FLORES</t>
  </si>
  <si>
    <t>SEMILLAS DE PLANTAS HERBACEAS UTILIZADAS PRINCIPALMENTE POR SUS FLORES</t>
  </si>
  <si>
    <t>VALOR CIF (US$)</t>
  </si>
  <si>
    <t>CAMU CAMU (MYRCIARIA DUBIA)</t>
  </si>
  <si>
    <t>PLANTAS, PARTES DE PLANTAS, SEMILLAS Y FRUTOS...HOJAS DE COCA</t>
  </si>
  <si>
    <t>PLANTAS, PARTES DE PLANTAS, SEMILLAS Y FRUTOS...LOS DEMAS...UÑA DE GATO</t>
  </si>
  <si>
    <t>TARA EN POLVO (CAESALPINEA SPINOSA)</t>
  </si>
  <si>
    <t>PALMITOS PREPARADOS O CONSERVADOS DE OTRO MODO</t>
  </si>
  <si>
    <t>MATERIAS COLORANTES DE ORIGEN VEGETAL DE CAMPECHE</t>
  </si>
  <si>
    <t>CAUCHO GRANULADO REAGLOMERADO</t>
  </si>
  <si>
    <t>LOS DEMÁS ARTÍCULOS DE CESTERÍA DE MATERIA VEGETAL</t>
  </si>
  <si>
    <t>IRAN, REPUBLICA ISLAMICA</t>
  </si>
  <si>
    <t>ESLOVAQUIA</t>
  </si>
  <si>
    <t>LITUANIA</t>
  </si>
  <si>
    <t>BANGLADESH</t>
  </si>
  <si>
    <t>ESLOVENIA</t>
  </si>
  <si>
    <t>MUCILAGOS Y ESPESATIVOS DE LA ALGARROBA O DE SU SEMILLA O DE LAS SEMILLAS DE GUAR, IN</t>
  </si>
  <si>
    <t>EGIPTO</t>
  </si>
  <si>
    <t>TAILANDIA</t>
  </si>
  <si>
    <t>UCRANIA</t>
  </si>
  <si>
    <t>PAKISTAN</t>
  </si>
  <si>
    <t>LIBANO</t>
  </si>
  <si>
    <t>ARABIA SAUDITA</t>
  </si>
  <si>
    <t>CROACIA</t>
  </si>
  <si>
    <t>GRECIA</t>
  </si>
  <si>
    <t>LETONIA</t>
  </si>
  <si>
    <t>SERBIA</t>
  </si>
  <si>
    <t>DESCRIPCIÓN</t>
  </si>
  <si>
    <t>FOB (US$)</t>
  </si>
  <si>
    <t>PESO NETO     (kg)</t>
  </si>
  <si>
    <t>Cochinilla</t>
  </si>
  <si>
    <t>Nueces y castañas</t>
  </si>
  <si>
    <t>Semillas y frutos; plantas industriales</t>
  </si>
  <si>
    <t>Gomas, resinas, jugos y extractos vegetales</t>
  </si>
  <si>
    <t>Bambú materias trenzables de origen vegetal</t>
  </si>
  <si>
    <t>Palmito</t>
  </si>
  <si>
    <t>Caucho natural</t>
  </si>
  <si>
    <t>Manufacturas de espartería o cestería</t>
  </si>
  <si>
    <t xml:space="preserve">  </t>
  </si>
  <si>
    <t>PESO NETO    (kg)</t>
  </si>
  <si>
    <t xml:space="preserve">Coníferas </t>
  </si>
  <si>
    <t>Distintas de coníferas, tropicales y demás</t>
  </si>
  <si>
    <t>Tableros</t>
  </si>
  <si>
    <t>Tableros de partículas</t>
  </si>
  <si>
    <t>Tableros de fibra de madera</t>
  </si>
  <si>
    <t>Madera para parquet, molduras, perfiladas</t>
  </si>
  <si>
    <t>Coníferas</t>
  </si>
  <si>
    <t>Distintas de coníferas</t>
  </si>
  <si>
    <t>Madera contrachapada (triplay)</t>
  </si>
  <si>
    <t>Muebles de madera</t>
  </si>
  <si>
    <t>Madera manufacturada</t>
  </si>
  <si>
    <t>Pasta de madera</t>
  </si>
  <si>
    <t>Chapas o láminas</t>
  </si>
  <si>
    <t>Madera densificada</t>
  </si>
  <si>
    <t>Carbón vegetal</t>
  </si>
  <si>
    <t>Desperdicios y desechos de papel o cartón</t>
  </si>
  <si>
    <t>Papel y cartón</t>
  </si>
  <si>
    <t>CASTAÑAS SIN CÁSCARA</t>
  </si>
  <si>
    <t>ALGARROBAS</t>
  </si>
  <si>
    <t>LOS DEMÁS EXTRACTOS DE UÑA DE GATO (UNCARIA TOMENTOSA)</t>
  </si>
  <si>
    <t>LAS DEMAS MATERIAS COLORANTES DE ORIGEN ANIMAL</t>
  </si>
  <si>
    <t>BANDEJAS, FUENTES, PLATOS, VASOS Y ARTÍCULOS SIMILARES DE BAMBÚ</t>
  </si>
  <si>
    <t>Camu camu</t>
  </si>
  <si>
    <t>Carmín de cochinilla</t>
  </si>
  <si>
    <t>Flejes</t>
  </si>
  <si>
    <t>SEMILLAS DE  ARBOLES  FRUTALES O FORESTALES</t>
  </si>
  <si>
    <t>PAIS DE ORIGEN</t>
  </si>
  <si>
    <t>PERU</t>
  </si>
  <si>
    <t>SRI LANKA</t>
  </si>
  <si>
    <t>VALOR CIF(us$)</t>
  </si>
  <si>
    <t>PESO NETO    (KG)</t>
  </si>
  <si>
    <t>Extractos curtientes o tintoreros</t>
  </si>
  <si>
    <t>Semillas, plantas y frutos</t>
  </si>
  <si>
    <t>Bambú materia trenzable y demás productos</t>
  </si>
  <si>
    <t>Carmin de cochinilla y colorantes de origen animal</t>
  </si>
  <si>
    <t>Muebles de bambú, ratán</t>
  </si>
  <si>
    <t>Total</t>
  </si>
  <si>
    <t>LANA DE MADERA; HARINA DE MADERA</t>
  </si>
  <si>
    <t>DEMAS TRAVIESAS (DURMIENTES) DE MADERAS PARA VIAS FERREAS O SIMILARES</t>
  </si>
  <si>
    <t>TABLILLAS PARA FABRICACION DE LAPICES, DE ESPESOR &lt;= 6 MM.</t>
  </si>
  <si>
    <t>MADERA MOLDURADA, DE CONIFERAS</t>
  </si>
  <si>
    <t>MADERAS DE BAMBÚ</t>
  </si>
  <si>
    <t>DEMAS TABLEROS DE PARTICULAS Y TABLEROS SIMILARES DE LAS DEMAS MATERIAS LEÑOSAS</t>
  </si>
  <si>
    <t>TABLEROS DE FIBRA DE MADERA DE DENSIDAD DE ESPESOR SUPERIOR A 9 MM</t>
  </si>
  <si>
    <t>MADERA CONTRACHAPADA DE BAMBÚ</t>
  </si>
  <si>
    <t>ENCOFRADOS PARA HORMIGON, DE MADERA</t>
  </si>
  <si>
    <t>TABLEROS CELULARES, DE MADERA</t>
  </si>
  <si>
    <t>PASTA MECANICA DE MADERA.</t>
  </si>
  <si>
    <t>PASTA QUIMICA A LA SOSA O AL SULFATO, CRUDA DE CONIFERAS</t>
  </si>
  <si>
    <t>PASTA QUIMICA A LA SOSA O AL SULFATO, SEMIBLANQUEADA O BLANQU. DIST. DE LA CONIFERAS</t>
  </si>
  <si>
    <t>PASTA QUIMICA DE MADERA AL SULFITO, BLANQUEADA O SEMIBLANQU. DISTINTA DE LA CONIFERAS</t>
  </si>
  <si>
    <t>DEMAS PASTAS MECANICAS DE FIBRAS OBTENIDAS DE PAPEL O CARTON RECICLADOS</t>
  </si>
  <si>
    <t>PAPEL PRENSA EN BOBINAS (ROLLOS) O EN HOJAS</t>
  </si>
  <si>
    <t>LOS DEMÁS PAPELES DE SEGURIDAD PARA BILLETES DE ANCHURA SUPERIOR A 15 CM, EXCEPTO LOS DE PASTA OBTENIDO POR PROCEDIMIENTO QUÍMICO-MECÁNICO</t>
  </si>
  <si>
    <t>OTROS PAPELES DE SEGURIDAD DE PESO SUPERIOR O IGUAL A 40 G/M2 PERO INFERIOR O IGUAL A 150 G/M2, EN BOBINAS</t>
  </si>
  <si>
    <t>OTROS PAPELES DE SEGURIDAD DE PESO SUPERIOR O IGUAL A 40 G/M2 PERO INFERIOR O IGUAL A 150 G/M2</t>
  </si>
  <si>
    <t>LOS DEMÁS PAPEL PRENSA, DE ANCHO SUPERIOR A 15 CM, PERO INFERIOR O IGUAL A 36 CM</t>
  </si>
  <si>
    <t>GUATA DE  CELULOSA Y  NAPA DE FIBRAS DE CELULOSA</t>
  </si>
  <si>
    <t>DEMAS PAPELES Y CARTONES KRAFT, DE GRAMAJE &gt;150 G/M2 PERO &lt; 225 G/M2</t>
  </si>
  <si>
    <t>DEMAS PAPELES Y CARTONES KRAFT, CRUDOS, GRAMAJE&gt;=225 G/M2</t>
  </si>
  <si>
    <t>PAPEL SEMIQUÍMICO PARA ACANALAR</t>
  </si>
  <si>
    <t>PAPEL SULFITO PARA ENVOLVER, SIN ESTUCAR NI RECUBRIR</t>
  </si>
  <si>
    <t>DEMAS PAPEL Y CARTON FILTRO</t>
  </si>
  <si>
    <t>PAPEL Y CARTON FIELTRO; PAPEL Y CARTON LANA</t>
  </si>
  <si>
    <t>LOS DEMAS PARA JUNTAS O EMPAQUETADURAS, DE  PESO INFERIOR O IGUAL A  150 G/M2</t>
  </si>
  <si>
    <t>LOS DEMAS PAPELES Y CARTONES, DE PESO SUPERIOR A 150 G/M2 PERO INFERIOR A  225 G/M2 PARA AISLAMIENTO ELÉCTRICO</t>
  </si>
  <si>
    <t>PAPEL Y CARTON PARA ESCRIBIR, IMPRIMIR, U OTROS FINES GRAFICOS, SIN FIBRAS  O CON UN CONTENIDO DE ESTAS FIBRAS</t>
  </si>
  <si>
    <t>LOS DEMAS PAPELES Y CARTONES: MULTICAPAS</t>
  </si>
  <si>
    <t>DEMAS PAPEL Y CARTON ALQUITRANADOS, EMBETUNADOS O ASFALTADOS</t>
  </si>
  <si>
    <t>PAPEL Y CARTÓN RECUBIERTO O REVESTIDO POR AMBAS CARAS, DE PLÁSTICO, DE LOS TIPOS UTILIZADOS EN LA INDUSTRIA ALIMENTARIA</t>
  </si>
  <si>
    <t>LOS DEMAS PAPEL Y CARTON RECUBIERTOS NO BLANQUEADOS CON LÁMINA INTERMEDIA DE ALUMINIO, DE LOS TIPOS UTILIZADOS</t>
  </si>
  <si>
    <t>LOS DEMÁS PARA AISLAMIENTO ELECTRICO</t>
  </si>
  <si>
    <t>LOS DEMÁS PAPEL Y CARTÓN RECUBIERTO O REVESTIDO POR AMBAS CARAS, DE PLÁSTICO, DE LOS TIPOS UTILIZADOS EN LA INDUSTRIA ALIMENTARIA</t>
  </si>
  <si>
    <t>PAPELES FILTRO</t>
  </si>
  <si>
    <t>DEMAS PAPELES, CARTONES  PAUTADOS, RAYADOS O CUADRICULADOS, EN BOBINAS O EN HOJAS</t>
  </si>
  <si>
    <t>PAPEL DE FUMAR, EN LIBRILLOS O EN TUBOS</t>
  </si>
  <si>
    <t>PAPEL DE FUMAR, EN BOBINAS (ROLLOS) DE ANCHURA INFERIOR O IGUAL A 5 CM</t>
  </si>
  <si>
    <t>PRENDAS Y COMPLEMENTOS (ACCESORIOS), DE VESTIR, DE PASTA DE PAPEL, GUATA DE CELULOSA</t>
  </si>
  <si>
    <t>DEMAS CARRETES, Y SOPORTES SIMIL, D'PASTA DE PAPEL, PAPEL O CARTON INCL. PERFORADOS</t>
  </si>
  <si>
    <t>PAPEL DIAGRAMA PARA APARATOS REGISTRADORES, EN BOBINAS (ROLLOS), HOJAS O DISCOS</t>
  </si>
  <si>
    <t>PAPELES PARA AISLAMIENTO ELECTRICO</t>
  </si>
  <si>
    <t>CARTONES PARA MECANISMOS JACQUARD Y SIMILARES</t>
  </si>
  <si>
    <t>MALTA</t>
  </si>
  <si>
    <t>PAPEL Y CARTON SOPORTE PARA PAPEL: EN TIRAS O BOBINAS DE ANCHO SUPERIOR A 15 CM; O EN HOJAS CUADRADAS O RECTAN</t>
  </si>
  <si>
    <t>LOS DEMÁS PAPEL SOPORTE PARA PAPEL CARBÓN (CARBÓNICO) EN TIRAS O BOBINAS (ROLLOS) DE ANCHURA SUPERIOR A 15 CM, O E</t>
  </si>
  <si>
    <t>LOS DEMÁS PAPELES DE SEGURIDAD PARA BILLETES EN HOJAS CUADRADAS O RECTANGULARES CON UN LADO SUPERIOR A 36 CM Y EL OTRO SUPERIOR A 15 CM, MEDIDOS SI</t>
  </si>
  <si>
    <t>PAPELES DE FIBRAS OBTENIDAS POR PROCEDIMIENTO QUÍMICO-MECÁNICO INFERIOR O IGUAL AL 10% EN PESO DEL CONTE</t>
  </si>
  <si>
    <t>LOS DEMÁS PAPELES Y CARTONES, CON UN CONTENIDO TOTAL DE FIBRAS OBTENIDAS POR PROCEDIMIENTO MECÁNICO O QUÍMICO-MECÁNICO SUPERIOR AL 10% EN PESO DEL CONTENIDO TOTAL DE FIBRAS</t>
  </si>
  <si>
    <t>LOS DEMAS PAPELES Y CARTONES, DE PESO INFERIOR O IGUAL A 150 G/M2, ABSORBENTES, DE LOS TIPOS UTILIZADOS PARA L</t>
  </si>
  <si>
    <t>LOS DEMAS PAPELES Y CARTONES DE PESO SUPERIOR  O IGUAL A 225 G/M2, COMPRENDIENDO CARTONES RÍGIDOS CON PESO ESP</t>
  </si>
  <si>
    <t>PAPEL Y CARTON PARA ESCRIBIR, IMPRIMIR, U OTROS FINES GRAFICOS, SIN FIBRAS O CON UN CONTENIDO TOTAL EN PESO IN</t>
  </si>
  <si>
    <t>PAPEL Y CARTÓN DE LOS UTILIZADOS PARA ESCRIBIR EN HOJAS EN LAS QUE UN LADO SEA SUPERIOR A 360 MM Y EL OTRO SEA SUPERIOR A</t>
  </si>
  <si>
    <t>LOS DEMÁS PAPEL Y CARTÓN DE LOS UTILIZADOS PARA ESCRIBIR EN HOJAS EN LAS QUE UN LADO SEA SUPERIOR A 360 MM Y EL OTRO SEA SUPERIOR A</t>
  </si>
  <si>
    <t>LOS DEMAS PARA FABRICAR LIJAS AL AGUA:EN TIRAS O BOBINAS (ROLLOS) DE ANCHURA SUPERIOR A 15 CM; O EN HOJAS CUAD</t>
  </si>
  <si>
    <t>LOS DEMAS PAPEL Y CARTON RECUBIERTOS, NO BLANQUEADOS : PAPEL IMPREGNADO CON RESINAS MELAMÍNICAS, INCLUSO DECOR</t>
  </si>
  <si>
    <t>LOS DEMAS PARA AISLAMIENTO ELECTRICO EN TIRAS O BOBINAS (ROLLOS) DE ANCHO &gt; A 15 CM; O EN HOJAS CUADRADAS O RE</t>
  </si>
  <si>
    <t>PAPEL PARA DECORAR Y REVESTIMIENTOS SIMILARES DE PAREDES, CONSTITUIDOS POR PAPEL REVESTIDO EN LA CARA VIST</t>
  </si>
  <si>
    <t>PAPEL Y CARTON FILTRO: SIN ESTUCAR NI RECUBRIR, EN TIRAS O BOBINAS (ROLLOS) DE ANCHURA SUPERIOR A 15 CM PERO I</t>
  </si>
  <si>
    <t>PAPEL Y CARTÓN SIN ESTUCAR NI RECUBRIR, DEL TIPO DE LOS UTILIZADOS PARA JUNTAS O EMPAQUETADURAS, EN TIRAS O BO</t>
  </si>
  <si>
    <t>VALOR CIF(US$)</t>
  </si>
  <si>
    <t>Tropicales y demás</t>
  </si>
  <si>
    <t>Tableros de fibra</t>
  </si>
  <si>
    <t xml:space="preserve">Tableros"Oriented Board" y "Waferdboard" </t>
  </si>
  <si>
    <t>Manufactura de madera</t>
  </si>
  <si>
    <t>Madera contrachapada (Triplay)</t>
  </si>
  <si>
    <t>Madera en bruto (rolliza)</t>
  </si>
  <si>
    <t>Madera en chapas o láminas</t>
  </si>
  <si>
    <t>Madera para parques, moldurada perfiles</t>
  </si>
  <si>
    <t>Desperdicios o desechos de papel o cartón</t>
  </si>
  <si>
    <t>Pasta de algodón o cartón reciclado</t>
  </si>
  <si>
    <t>SUDAN</t>
  </si>
  <si>
    <t>Aceite esenciales</t>
  </si>
  <si>
    <t>MADERA EN PLAQUITAS O PARTICULAS DISTINTA DE LA DE CONIFERAS</t>
  </si>
  <si>
    <t>MADERA EN BRUTO TRATADA CON  PINTURA, CREOSOTA U OTROS AGENTES DE CONSERVACION</t>
  </si>
  <si>
    <t>PAPEL DE FIBRAS OBTENIDAS POR PROCEDIMIENTO QUÍMICO-MECÁNICO INFERIOR O IGUAL AL 10% EN PESO DEL CONTE</t>
  </si>
  <si>
    <t>ESTONIA</t>
  </si>
  <si>
    <t>JORDANIA</t>
  </si>
  <si>
    <t xml:space="preserve">Leña; madera en plaquitas, aserrín, desperdicios </t>
  </si>
  <si>
    <t>Flejes de madera; rodrigones, lana de madera</t>
  </si>
  <si>
    <t xml:space="preserve"> -,-</t>
  </si>
  <si>
    <t>Selva 1,3 m3 en las Regiones con dos o más regiones naturales se utilizó el promedio</t>
  </si>
  <si>
    <t>Se estima que la población rural de la Costa registra un consumo anual per cápita de 0,5 m3 (r), la Sierra 1,1 m3 (r) y la</t>
  </si>
  <si>
    <t>Agarrobo</t>
  </si>
  <si>
    <t>Madera laminada y chapas decorativas</t>
  </si>
  <si>
    <t>MINAGRI-Servicio Nacional Forestal y de Fauna Silvestre-SERFOR</t>
  </si>
  <si>
    <t>Elaboración: SERFOR-Dirección General de Información y Ordenamiento Forestal y de Fauna Silvestre-DGIOFFS-DIR</t>
  </si>
  <si>
    <t>Bálsamo</t>
  </si>
  <si>
    <t>Caña guayaquil (paca)</t>
  </si>
  <si>
    <t>Hercampure</t>
  </si>
  <si>
    <t>Albizia</t>
  </si>
  <si>
    <t>Palo colorado</t>
  </si>
  <si>
    <t>Sachapalta</t>
  </si>
  <si>
    <t>Palo sangre</t>
  </si>
  <si>
    <t>Chimicua</t>
  </si>
  <si>
    <t>Musgo blanco</t>
  </si>
  <si>
    <t>TABLEROS LLAMADOS "WAFERBOARD", INCL. LOS LLAMADOS "ORIENTED STRAND BOARD"</t>
  </si>
  <si>
    <t>DEMAS PAPEL DEL UTILIZ. P' PAPEL HIGIENICO, TOALLITAS P'DESMAQUILLAR, TOALLAS,ETC.</t>
  </si>
  <si>
    <t>PAPEL Y CARTON  CORRUGADOS,  INCLUSO PERFORADOS</t>
  </si>
  <si>
    <t>BLOQUES Y PLACAS,  FILTRANTES,  DE PASTA DE PAPEL</t>
  </si>
  <si>
    <t>PAÑUELOS,  TOALLITAS DE  DESMAQUILLAR Y TOALLAS</t>
  </si>
  <si>
    <t>JUNTAS O EMPAQUETADURAS, DE PASTA DE PAPEL, PAPEL, CARTON,GUATA DE CELULOSA O FIBRAS</t>
  </si>
  <si>
    <t>JAMAICA</t>
  </si>
  <si>
    <t>BARRILES,CUBAS,TINAS Y DEMAS MANUFACT. D'TONELERIA Y PARTES, D'MADERA, INCL. DUELAS</t>
  </si>
  <si>
    <t>SANTA LUCIA</t>
  </si>
  <si>
    <t>CAIMAN,ISLAS</t>
  </si>
  <si>
    <t>BAHREIN</t>
  </si>
  <si>
    <t>SURINAM</t>
  </si>
  <si>
    <t>LOS DEMÁS, DE LOS DEMÁS PAPELES Y CARTONES CON UN CONTENIDO TOTAL DE FIBRAS OBTENIDAS POR PROCEDIMIENTO MECÁNICO SUPERIOR A 10%, EN HOJAS CUADRAD</t>
  </si>
  <si>
    <t>DEMAS PAPEL Y CARTON UTILIZ. P'ESCRIBIR,Q'MAS DEL 10% EN PESO ESTE CONST.X FIBRAS</t>
  </si>
  <si>
    <t>LOS DEMÁS PAPEL Y CARTON ALQUITRANADOS EN LA MASA , PESO ESPECIF.&gt; A 1 INCLUSO SATINADOS, BARNIZADOS O GOFRADO</t>
  </si>
  <si>
    <t>LOS DEMÁS PAPELES, CARTONES,GUATA DE CELULOSA Y NAPA DE FIBRAS DE CELULOSA PARA JUNTAS O EMPAQUETADURAS</t>
  </si>
  <si>
    <t>GHANA</t>
  </si>
  <si>
    <t>GUYANA</t>
  </si>
  <si>
    <t>BAHAMAS</t>
  </si>
  <si>
    <t>UGANDA</t>
  </si>
  <si>
    <t>PAPEL Y CARTÓN KRAFT, DE PESO &gt; A 150 G/M2 PERO &lt; A 225 G/M2, CRUDOS, ABSORBENTES, DEL TIPO DE LOS UTILIZADOS</t>
  </si>
  <si>
    <t>VIRGENES, ISLAS (BRITANIC</t>
  </si>
  <si>
    <t>Elaboración: Servicio Nacional Forestal y de Fauna Silvestre-DGIOFFS-DIR</t>
  </si>
  <si>
    <t>Madera rolliza</t>
  </si>
  <si>
    <t>ORQUÍDEAS</t>
  </si>
  <si>
    <t>ORQUÍDEAS, INCLUIDOS SUS ESQUEJES ENRAIZADOS</t>
  </si>
  <si>
    <t>LOS DEMAS FRUTOS DE CASCARA,  FRESCOS O SECOS, INC. SIN CASCARA O MONDADOS</t>
  </si>
  <si>
    <t>DEMAS PLANTAS, PARTES DE PLANTAS, SEMILLAS Y FRUTOS DE LAS UTILIZ. EN PERFUMERIA, MED</t>
  </si>
  <si>
    <t>SENEGAL</t>
  </si>
  <si>
    <t>JUG. Y EXTR. VEG....MUCILAG Y ESPESATIVOS ...LOS DEMAS...MUCILAGOS DE SEMILLA DE TARA</t>
  </si>
  <si>
    <t>JUG. Y EXTR. VEG....MUCILAG Y ESPESATIVOS ...LOS DEMAS...LOS DEMAS</t>
  </si>
  <si>
    <t>LOS DEMAS ACEITES ESENCIALES, EXCEPTO DE AGRIOS.</t>
  </si>
  <si>
    <t>ARTÍCULOS DE CESTERÍA OBTENIDOS DE ROTEN (RATÁN)</t>
  </si>
  <si>
    <t>Aceites escenciales</t>
  </si>
  <si>
    <t>Paujil ruro</t>
  </si>
  <si>
    <t>PASTA DE FIBRAS OBTENIDAS DE PAPEL O CARTON RECICLADOS (DESPERDICIOS Y DESECHOS)</t>
  </si>
  <si>
    <t>DEMAS PASTAS QUIMICAS DE FIBRAS OBTENIDAS DE PAPEL,O CARTON RECICLADOS</t>
  </si>
  <si>
    <t>DESPERDICIOS O DESECHOS DE OTROS PAPELES O CARTONES OBTEN.PRINCIPAL. D'PASTA QUIMICA</t>
  </si>
  <si>
    <t>LOS DEMÁS PAPELES Y CARTONES EN BOBINAS DE PESO INFERIOR A 40 G/M2, QUE CUMPLA CON LAS DEMÁS ESPECIFICACIONES DE LA NOTA 4 DEL CAPÍTULO</t>
  </si>
  <si>
    <t>LOS DEMÁS, DE LOS DEMÁS PAPELES Y CARTONES,  EN BOBINAS</t>
  </si>
  <si>
    <t>LOS DEMÁS DE LOS DEMAS PAPELES Y CARTONES,CON UN CONTENIDO TOTAL DE FIBRAS OBTENIDAS POR PROCEDIMIENTO MECANIC</t>
  </si>
  <si>
    <t>DEMAS PAPEL Y CARTON PARA CARAS (CUBIERTAS)("KRAFTLINER")</t>
  </si>
  <si>
    <t>PAPEL KRAFT CRUDO PARA SACOS (BOLSAS)</t>
  </si>
  <si>
    <t>DEMAS PAPEL KRAFT PARA SACOS (BOLSAS)</t>
  </si>
  <si>
    <t>DEMAS PAPELES Y CARTONES KRAFT, CRUDO, DE GRAMAJE&lt;=150G/M2 P' LA FABRIC. DE LIJAS</t>
  </si>
  <si>
    <t>ABSORBENTES, CRUDOS DEL TIPO DE LOS UTILIZ. P' LA FABRIC. DE LAMINADOS PLASTICOS</t>
  </si>
  <si>
    <t>DEMAS PAPELES Y CARTONES KRAFT,CRUDOS,GRAMAJE&gt;150G/M2 PERO &lt;225G/M2 P'FABR. DE LIJAS</t>
  </si>
  <si>
    <t>DEMAS PAPELES Y CARTONES KRAFT,CRUDOS,GRAMAJE&gt;150G/M2 PERO &lt;225G/M2</t>
  </si>
  <si>
    <t>DEMAS PAPELES Y CARTONES KRAFT BLANQU. UNIFORM. EN LA MASA, GRAMAJE&gt;150 PERO&lt;225 G/M2</t>
  </si>
  <si>
    <t>PAPELES Y CARTONES KRAFT, CRUDOS, GRAMAJE&gt;=225 G/M2, P' LA FABRICACION DE LIJAS</t>
  </si>
  <si>
    <t>LOS DEMÁS PAPEL PAJA PARA ACANALAR EXCEPTO LOS DE PASTA OBTENIDA POR PROCEDIMIENTO QUÍMICO-MECÁNICO Y PESO SUP</t>
  </si>
  <si>
    <t>LOS DEMAS PAPELES Y CARTONES, DE PESO INFERIOR O IGUAL A 150 G/M2,  PARA AISLAMIENTO ELECTRICO</t>
  </si>
  <si>
    <t>PAPEL Y CARTÓN DE PESO INFERIOR O IGUAL A 150 G/M2, MULTICAPAS (EXCEPTO LOS DE LAS SUBPARTIDAS 480512, 480519, 480524 O 480525)</t>
  </si>
  <si>
    <t>PAPEL Y CARTÓN DE PESO SUPERIOR A 150 G/M2 PERO INFERIOR A 225 G/M2, MULTICAPAS (EXCEPTO LOS DE LAS SUBPARTIDAS 480512, 480519, 480524 O 480525)</t>
  </si>
  <si>
    <t>PAPEL Y CARTÓN DE PESO SUPERIOR O IGUAL A 225 G/M2, MULTICAPAS (EXCEPTO LOS DE LAS SUBPARTIDAS 480512, 480519, 480524 O 480525)</t>
  </si>
  <si>
    <t>LOS DEMÁS PAPELES Y CARTONES DE PESO SUPERIOR O IGUAL  A 225 G/M2 , EXCEPTO PARA AISLAMIENTO  ELECTRICO Y  CAR</t>
  </si>
  <si>
    <t>PAPEL  RESISTENTE A LAS  GRASAS ("GREASEPROOF")</t>
  </si>
  <si>
    <t>PAPEL VEGETAL (PAPEL CALCO)</t>
  </si>
  <si>
    <t>PAPELYCARTON OBTENIDOS POR PEGADO DE HOJAS PLANAS, SIN ESTUCAR, NI RECUBRIR EN LA SUPERFICIE Y SIN IMPREGNAR,</t>
  </si>
  <si>
    <t>DEMAS PAPEL PARA CLISES DE MIMEOGRAFO ("STENCILS")</t>
  </si>
  <si>
    <t>PAPEL Y CARTON KRAFT,EXC. LOS UTILIZ. P'IMPRIMIR BLANQUEADO UNIFOR.GRAMAJE &lt;= 150 G/M</t>
  </si>
  <si>
    <t>PAPEL Y CARTON KRAFT EXC. LOS UTILIZ. P'IMPRIMIR BLANQUEADO UNIFOR.GRAMAJE&gt;=150G/M2</t>
  </si>
  <si>
    <t>PAPEL Y CARTON ALQUITRANADOS EN LA MASA, CON PESO ESPECIFICO&gt; A 1 INCLUSO SATINADOS,BARNIZADOS O GOFRADOS EN T</t>
  </si>
  <si>
    <t>PAPEL Y CARTON BLANQUEADOS DE PESO&gt; A 150 G/M2: CON LAMINA INTERMEDIA DE ALUMINIO EN TIRAS O BOBINAS (ROLLOS)</t>
  </si>
  <si>
    <t>LOS DEMÁS PARA FABRICAR LIJAS AL AGUA: EXCEPTO EN TIRAS O BOBINAS (ROLLOS) DE ANCHO SUPERIOR  A 15 CM;O EN HOJ</t>
  </si>
  <si>
    <t>RECUBIERTOS,IMPREGNADOS O REVESTIDOS DE CERA, PARAFINA, ESTEARINA, ACEITE O GLICEROL PARA AISLAMIENTO ELECTRIC</t>
  </si>
  <si>
    <t>LOS DEMÁS RECUBIERTOS,IMPREGNADOS O REVESTIDOS DE CERA, PARAFINA,ESTEARINA, ACEITE O GLICEROL PARA AISLAMIENTO</t>
  </si>
  <si>
    <t>PAPELES ABSORBENTES,DECORADOS O IMPRESOS,SIN IMPREGNAR UTILIZADOS PARA LA FABRICACION DE LAMINADOS PLASTICOS D</t>
  </si>
  <si>
    <t>LOS DEMÁS PAPELES ABSORB.,DECORADOS O IMPRESOS,SIN IMPREG.,UTILIZADOS PARA LA FABRIC. DE LAMINADOS PLASTICOS D</t>
  </si>
  <si>
    <t>PAPEL P'DECORAR Y SIMIL. DE PAREDES, CONSTIT. POR PAPEL RECUB. C/CAPA DE PLASTICO</t>
  </si>
  <si>
    <t>DEMAS PAPEL CARBON,AUTOCOPIA (EXC. DE LA P. 48.09),"STENCILS",INCL. ACONDIC. EN CAJAS</t>
  </si>
  <si>
    <t>DOMINICA</t>
  </si>
  <si>
    <t>ASIENTOS CON RELLENO Y ARMAZON DE MADERA</t>
  </si>
  <si>
    <t>LOS DEMAS ASIENTOS CON ARMAZON DE MADERA</t>
  </si>
  <si>
    <t>PARTES DE LOS DEMAS MUEBLES</t>
  </si>
  <si>
    <t>LOS DEMAS PAPELES Y CARTONES,  DE PESO SUPERIOR O IGUAL A 225 G/M2 , PARA AISLAMIENTO ELÉCTRICO</t>
  </si>
  <si>
    <t>ROTEN (RATAN)</t>
  </si>
  <si>
    <t>BROTES DE BAMBÚ</t>
  </si>
  <si>
    <t>EXTRACTO DE MIMOSA (ACACIA)</t>
  </si>
  <si>
    <t>LOS DEMAS EXTRACTOS DE CURTIENTES DE ORIGEN VEGETAL;TANINOS SUS SALES,ETERES,ESTERES Y DEMAS DERIVADOS NO EXPR</t>
  </si>
  <si>
    <t>LATEX DE CAUCHO NATURAL, INCLUSO PREVULCANIZADO</t>
  </si>
  <si>
    <t>ESTERILLAS, ESTERAS DE ROTEN (RATÁN)</t>
  </si>
  <si>
    <t>LAS DEMÁS PASTAS SEMIQUÍMICAS OBTENIDAS DE BAMBÚ</t>
  </si>
  <si>
    <t>ASIENTOS DE BAMBÚ O ROTEN (RATÁN)</t>
  </si>
  <si>
    <t>MUEBLES DE BAMBÚ O ROTEN (RATÁN)</t>
  </si>
  <si>
    <t>ALBANIA</t>
  </si>
  <si>
    <t xml:space="preserve">                                             POR PRODUCTOS,  AÑO 2014 p/.</t>
  </si>
  <si>
    <t>Cajones para fruta o similares</t>
  </si>
  <si>
    <t>Palo baston</t>
  </si>
  <si>
    <t>Palo Peruano</t>
  </si>
  <si>
    <t>Toronjil</t>
  </si>
  <si>
    <t>Unid.</t>
  </si>
  <si>
    <t>IMPORTACIÓN DE PRODUCTOS FORESTALES NO MADERABLES POR PRODUCTOS Y VALOR CIF ($),  AÑO 2014</t>
  </si>
  <si>
    <t>Cedro blanco</t>
  </si>
  <si>
    <t>Anís moena</t>
  </si>
  <si>
    <t>Marañón del monte</t>
  </si>
  <si>
    <t>Total general</t>
  </si>
  <si>
    <t>Fuente: AGRORURAL (Campaña  Forestal 2014/2015)</t>
  </si>
  <si>
    <t>Fuente: INEI-Censos Nacionales 2007:XI de Población y de Vivienda</t>
  </si>
  <si>
    <t>ESTIMADA 2007</t>
  </si>
  <si>
    <t>AL 2015</t>
  </si>
  <si>
    <t>POR DEPARTAMENTO, AÑO 2015 p/.</t>
  </si>
  <si>
    <t>Arena caspi</t>
  </si>
  <si>
    <t>Quillobordon</t>
  </si>
  <si>
    <t>Shiringarana</t>
  </si>
  <si>
    <t>Nota: incluye tablillas para pisos</t>
  </si>
  <si>
    <t>Anonilla</t>
  </si>
  <si>
    <t>Bolaina blanca</t>
  </si>
  <si>
    <t>Cotrina</t>
  </si>
  <si>
    <t>Palo charqui</t>
  </si>
  <si>
    <t>Achiote</t>
  </si>
  <si>
    <t>deshechos Industriales</t>
  </si>
  <si>
    <t>Uña de gato</t>
  </si>
  <si>
    <t>Lecheron</t>
  </si>
  <si>
    <t>Purun rosa</t>
  </si>
  <si>
    <t>Aceite Maria</t>
  </si>
  <si>
    <t>Palta palta</t>
  </si>
  <si>
    <t>Moena alcanfor</t>
  </si>
  <si>
    <t>Vigas y viguetas</t>
  </si>
  <si>
    <t>Hoja fina</t>
  </si>
  <si>
    <t>Pangasina</t>
  </si>
  <si>
    <t>Seica</t>
  </si>
  <si>
    <t>Lagarto</t>
  </si>
  <si>
    <t>Cedro Huasca</t>
  </si>
  <si>
    <t>Guacamayo caspi</t>
  </si>
  <si>
    <t>Limoncillo</t>
  </si>
  <si>
    <t>Calahuala</t>
  </si>
  <si>
    <t>Culen</t>
  </si>
  <si>
    <t xml:space="preserve">Ratania </t>
  </si>
  <si>
    <t>varias</t>
  </si>
  <si>
    <t xml:space="preserve">Machimango </t>
  </si>
  <si>
    <t>Palta Moena</t>
  </si>
  <si>
    <t xml:space="preserve">Panguana </t>
  </si>
  <si>
    <t xml:space="preserve">Punga Lupuna </t>
  </si>
  <si>
    <t>LEÑA</t>
  </si>
  <si>
    <t>«PELLETS» DE MADERA</t>
  </si>
  <si>
    <t>TABLEROS DE FIBRA DE MADERA DE DENSIDAD MEDIA DE ESPESOR INFERIOR O IGUAL A 5¿MM</t>
  </si>
  <si>
    <t>PAPEL KRAFT RIZADO («CREPÉ») O PLISADO, INCLUSO GOFRADO, ESTAMPADO O PERFORADO</t>
  </si>
  <si>
    <t>Leña, plaquitas, palletes, aserrín, desperdicios..</t>
  </si>
  <si>
    <t>MADERA EN PLAQUITAS O PARTICULAS DE CONIFERAS</t>
  </si>
  <si>
    <t>LOS DEMÁS TABLEROS DE FIBRA DE MADERA DE DENSIDAD SUPERIOR A 0,8 G/CM³</t>
  </si>
  <si>
    <t>LOS DEMÁS TABLEROS DE FIBRA DE MADERA DE DENSIDAD SUPERIOR A 0,5 G/CM³ PERO INFERIOR O IGUAL A 0,8 G/CM³</t>
  </si>
  <si>
    <t>LOS DEMÁS TABLEROS DE FIBRA DE MADERA DE DENSIDAD INFERIOR O IGUAL A 0,5 G/CM³</t>
  </si>
  <si>
    <t>MYANMAR</t>
  </si>
  <si>
    <t>TABLEROS DE FIBRA DE MADERA DE DENSIDAD MEDIA DE ESPESOR INFERIOR O IGUAL A 5MM</t>
  </si>
  <si>
    <t>CASTAÑAS CON CÁSCARA</t>
  </si>
  <si>
    <t>MACAO</t>
  </si>
  <si>
    <t>MACEDONIA</t>
  </si>
  <si>
    <t>CHIPRE</t>
  </si>
  <si>
    <t>MARRUECOS</t>
  </si>
  <si>
    <t>TABLEROS LLAMADOS «¿ORIENTED STRAND BOARD¿» (OSB)</t>
  </si>
  <si>
    <t>TABLEROS DE FIBRA DE MADERA DE DENSIDAD MEDIA DE ESPESOR SUPERIOR A 5¿MM PERO INFERIOR O IGUAL A 9¿MM</t>
  </si>
  <si>
    <t>NUECES DEL MARAÐON (MEREY, CAJAUIL, ANACARDO,"CAJU")  SIN CASCARA, FRESCAS O SECAS</t>
  </si>
  <si>
    <t>NIGERIA</t>
  </si>
  <si>
    <t>INDIGO NATURAL</t>
  </si>
  <si>
    <t>MADAGASCAR</t>
  </si>
  <si>
    <t>Ortiga común</t>
  </si>
  <si>
    <t>PRODUCCION DE PARQUET POR DEPARTAMENTO (m3)</t>
  </si>
  <si>
    <t>PRODUCCION DE PARQUET POR ESPECIE (%)</t>
  </si>
  <si>
    <t>GRAFICO N° 8</t>
  </si>
  <si>
    <t>Actualizado 23/05/16 ayacucho -41,88 m3</t>
  </si>
  <si>
    <t>GRAFICO N° 9</t>
  </si>
  <si>
    <t>GRÁFICO N° 10 N° 10</t>
  </si>
  <si>
    <t>GRAFICO N° 11</t>
  </si>
  <si>
    <t>Nota: Producción controlada mediante las GTF</t>
  </si>
  <si>
    <t>ESTIMADO, POR REGIÓN Y POBLACIÓN RURAL, AÑO 2015 p/.</t>
  </si>
  <si>
    <t>Barbasco</t>
  </si>
  <si>
    <t>GRAFICO N° 12</t>
  </si>
  <si>
    <t>GRAFICO 12</t>
  </si>
  <si>
    <t>Otros</t>
  </si>
  <si>
    <t xml:space="preserve">Otros </t>
  </si>
  <si>
    <t xml:space="preserve">CUADRO Nº 23                 EXPORTACIÓN DE PRODUCTOS FORESTALES MADERABLES </t>
  </si>
  <si>
    <t>CUADRO Nº 26                       PERÚ:EXPORTACIÓN DE PRODUCTOS FORESTALES NO MADERABLES</t>
  </si>
  <si>
    <t>CUADRO Nº 29               PERÚ: IMPORTACIÓN DE PRODUCTOS FORESTALES MADERABLES</t>
  </si>
  <si>
    <t>CUADRO Nº 32                  PERÚ: IMPORTACIÓN DE PRODUCTOS FORESTALES  NO MADERABLES</t>
  </si>
  <si>
    <t>Fuente: AGRORURAL (Campaña  Forestal 2015/2016)</t>
  </si>
  <si>
    <t>Fuente: AGRORURAL (campaña  forestal 2015/2016)</t>
  </si>
  <si>
    <t>“Perú Forestal en Números 2015”</t>
  </si>
  <si>
    <t>REPÚBLICA DEL PERÚ</t>
  </si>
  <si>
    <t>Presidente Constitucional del Perú</t>
  </si>
  <si>
    <t>MINISTERIO DE AGRICULTURA Y RIEGO</t>
  </si>
  <si>
    <t>Ministro de Agricultura y Riego</t>
  </si>
  <si>
    <t>Viceministro de Políticas Agrarias</t>
  </si>
  <si>
    <t xml:space="preserve">Secretario General de Agricultura y Riego </t>
  </si>
  <si>
    <t>SERVICIO NACIONAL FORESTAL Y DE FAUNA SILVESTRE-SERFOR</t>
  </si>
  <si>
    <t>Dirección  General de Información y Ordenamiento Forestal y de Fauna Silvestre-DGIOFFS</t>
  </si>
  <si>
    <t>Dirección de Información y Registro - DIR</t>
  </si>
  <si>
    <t>ELABORADO POR:</t>
  </si>
  <si>
    <t>Con el apoyo de:</t>
  </si>
  <si>
    <t xml:space="preserve">Esta publicación se encuentra sujeta a modificaciones y perfeccionamiento, debido a que son datos preliminares. </t>
  </si>
  <si>
    <t>Primera Edición</t>
  </si>
  <si>
    <t xml:space="preserve">Dirección: </t>
  </si>
  <si>
    <t xml:space="preserve">Teléfonos: </t>
  </si>
  <si>
    <t>Web site:</t>
  </si>
  <si>
    <t>http://www.serfor.gob.pe</t>
  </si>
  <si>
    <t>GRAFICO N° 1</t>
  </si>
  <si>
    <t>GRAFICO N° 13</t>
  </si>
  <si>
    <t>GRÁFICO Nº  15</t>
  </si>
  <si>
    <t>PERÚ: SUPERFICIE REFORESTADA Y ACUMULADA POR DEPARTAMENTO</t>
  </si>
  <si>
    <t>PERÚ: PRODUCCIÓN DE DURMIENTES POR DEPARTAMENTO</t>
  </si>
  <si>
    <t>GRÁFICO Nº 12</t>
  </si>
  <si>
    <t>GRÁFICO Nº 13</t>
  </si>
  <si>
    <t>PERMISOS CC.NN</t>
  </si>
  <si>
    <t>Numero</t>
  </si>
  <si>
    <t>Superficie ( ha)</t>
  </si>
  <si>
    <r>
      <t>Huánuco</t>
    </r>
    <r>
      <rPr>
        <vertAlign val="superscript"/>
        <sz val="8"/>
        <color indexed="8"/>
        <rFont val="Calibri"/>
        <family val="2"/>
      </rPr>
      <t>1</t>
    </r>
  </si>
  <si>
    <t>Superficie                         ( ha)</t>
  </si>
  <si>
    <t>Actualizado 28/06/2016 Tablillas parquet</t>
  </si>
  <si>
    <t xml:space="preserve">Pedro Pablo Kuczynski Godard </t>
  </si>
  <si>
    <t>José Manuel Hernández Calderón</t>
  </si>
  <si>
    <t>Juan Carlos Gonzáles Hidalgo</t>
  </si>
  <si>
    <t>José Luis Pastor Mestanza</t>
  </si>
  <si>
    <t xml:space="preserve">John Leigh Vetter </t>
  </si>
  <si>
    <t>Director Ejecutivo (e)</t>
  </si>
  <si>
    <t>William Alberto Sánchez Elías</t>
  </si>
  <si>
    <t>Director</t>
  </si>
  <si>
    <t>Domingo Pacheco Roldan</t>
  </si>
  <si>
    <t>Celia Vásquez Vizarreta</t>
  </si>
  <si>
    <t>Avenida 7 Nº 229 Urb. Rinconada Baja, La Molina</t>
  </si>
  <si>
    <t>(51 1) 2259005  Fax (51 1) 2259005</t>
  </si>
  <si>
    <t>Rocío Malleux Hernani</t>
  </si>
  <si>
    <t>Directora General</t>
  </si>
  <si>
    <t>CUADRO Nº 1     INSTALACIÓN DE PLANTACIONES FORESTALES, AÑO 2016 p/.</t>
  </si>
  <si>
    <t>REGIÓN, AÑO 2016 p/.</t>
  </si>
  <si>
    <t>REGIÓN,  AÑO 2016 p/.</t>
  </si>
  <si>
    <t xml:space="preserve"> POR ESPECIE, AÑO 2016 p/.</t>
  </si>
  <si>
    <t>POR ESPECIE Y DEPARTAMENTO, AÑO 2016 p/.</t>
  </si>
  <si>
    <t>POR DEPARTAMENTO AÑO 2016p/.</t>
  </si>
  <si>
    <t>MADERABLE POR REGIÓN Y PRODUCTO AÑO 2016p/.</t>
  </si>
  <si>
    <t>DEPARTAMENTO Y ESPECIE, AÑO 2016 p/.</t>
  </si>
  <si>
    <t>DECORATIVAS POR DEPARTAMENTO  Y ESPECIE, AÑO 2016 p/.</t>
  </si>
  <si>
    <t>ESPECIE, AÑO 2016 p/.</t>
  </si>
  <si>
    <t>DEPARTAMENTO, AÑO 2016 p/.</t>
  </si>
  <si>
    <t>PERÚ: EXPORTACIÓN DE PRODUCTOS FORESTALES  MADERABLES POR PAIS, AÑO 2016</t>
  </si>
  <si>
    <t>DEMAS MADERAS EN BRUTO, INCLUSO DESCORTEZADA, DESALBURADA O ESCUADRADA</t>
  </si>
  <si>
    <t>FLEJES DE MADERA, RODRIGONES HENDIDOS;ESTACAS Y ESTAQUILLAS DE MADERA DE CONIFERAS</t>
  </si>
  <si>
    <t>GUADALUPE</t>
  </si>
  <si>
    <t>LUXEMBURGO</t>
  </si>
  <si>
    <t>NUEVA CALEDONIA</t>
  </si>
  <si>
    <t>MAURICIO</t>
  </si>
  <si>
    <t>KUWAIT</t>
  </si>
  <si>
    <t>ISLA SAN MARTIN</t>
  </si>
  <si>
    <t>QATAR</t>
  </si>
  <si>
    <t>TERRITORIO ANTARTICO BRIT</t>
  </si>
  <si>
    <t>DEMAS PAPEL DE FUMAR, INCLUSO CORTADO AL TAMAÑO ADECUADO</t>
  </si>
  <si>
    <t>BENIN</t>
  </si>
  <si>
    <t>COTE D'IVOIRE</t>
  </si>
  <si>
    <t>GRANADA</t>
  </si>
  <si>
    <t>TOGO</t>
  </si>
  <si>
    <t>VIRGENES, ISLAS (NORTEAME</t>
  </si>
  <si>
    <t>PERÚ: EXPORTACIÓN DE PRODUCTOS FORESTALES  MADERABLES POR PARTIDA NANDINA , AÑO 2016</t>
  </si>
  <si>
    <t>TABLEROS DE FIBRA DE MADERA DE DENSIDAD MEDIA DE ESPESOR SUPERIOR A 5¿MM PERO INFERIOR O IGUAL A 9MM</t>
  </si>
  <si>
    <t>PERÚ: EXPORTACIÓN DE PRODUCTOS FORESTALES NO MADERABLES, POR PAIS, AÑO 2016</t>
  </si>
  <si>
    <t>0511991000</t>
  </si>
  <si>
    <t>0602101000</t>
  </si>
  <si>
    <t>0602901000</t>
  </si>
  <si>
    <t>0801220000</t>
  </si>
  <si>
    <t>0802310000</t>
  </si>
  <si>
    <t>0802320000</t>
  </si>
  <si>
    <t>0802410000</t>
  </si>
  <si>
    <t>0802420000</t>
  </si>
  <si>
    <t>0802900000</t>
  </si>
  <si>
    <t>0811909200</t>
  </si>
  <si>
    <t>PLANTAS, PARTES DE PLANTAS, SEMILLAS Y FRUTOS...PAJA DE ADORMIDERA</t>
  </si>
  <si>
    <t>TUNICIA</t>
  </si>
  <si>
    <t>PERÚ: IMPORTACIÓN DE PRODUCTOS FORESTALES MADERABLES POR PAIS, AÑO 2016</t>
  </si>
  <si>
    <t>TABLEROS ENSAMBLADOS PARA REVISTEMENTO DE SUELOS EN MOSAICO</t>
  </si>
  <si>
    <t>KENIA</t>
  </si>
  <si>
    <t>COCOS (KEELING),ISLAS</t>
  </si>
  <si>
    <t>PAPELES DE SEGURIDAD PARA BILLETES EN HOJAS CUADRADAS O RECTANGULARES CON UN LADO SUPERIOR A 36 CM Y EL OTRO SUPERIOR A 15 CM, MEDIDOS SI</t>
  </si>
  <si>
    <t>LOS DEMÁS, DE LOS DEMÁS CON UN CONTENIDO TOTAL DE FIBRAS OBTENIDAS POR PROCEDIMIENTO QUÍMICO-MECÁNICO SUPERIOR AL 10% EN PESO,</t>
  </si>
  <si>
    <t>PAPEL PAJA PARA ACANALAR: DE PASTA OBTENIDA POR PROCEDIMIENTO QUÍMICO-MECÁNICO Y PESO SUPERIOR O IGUALA A 225</t>
  </si>
  <si>
    <t>PAPEL Y CARTON FILTRO C/CONT. DE FIBRA DE ALGODON &gt;=70% PERO &lt; 100% EN PESO</t>
  </si>
  <si>
    <t>NEPAL</t>
  </si>
  <si>
    <t>BURKINA FASO</t>
  </si>
  <si>
    <t>PAPEL SIN ESTUCAR NI RECUBR.EN TIRAS O BOBINAS DE ANCHO&gt;15 CM PERO&lt;= A 36 CM,NO SOMETIDOS A TRABAJOS COMP. O T</t>
  </si>
  <si>
    <t>BOSNIA-HERZEGOVINA</t>
  </si>
  <si>
    <t>REPUBLICA CENTROAFRICANA</t>
  </si>
  <si>
    <t>Capitulo 44</t>
  </si>
  <si>
    <t>Capitulo 48</t>
  </si>
  <si>
    <t>Capitulo 94</t>
  </si>
  <si>
    <t>PERÚ: IMPORTACIÓN DE PRODUCTOS FORESTALES MADERABLES POR PARTIDA NANDINA, AÑO 2016</t>
  </si>
  <si>
    <t>PERÚ: IMPORTACIÓN DE PRODUCTOS FORESTALES NO MADERABLES POR PAIS, AÑO 2016</t>
  </si>
  <si>
    <t>ETIOPIA</t>
  </si>
  <si>
    <t>MONACO</t>
  </si>
  <si>
    <t>LOS DEMÁS ESTERILLASM ESTERAS DE ROTEN (RATÁN)</t>
  </si>
  <si>
    <t>PERÚ: IMPORTACIÓN DE PRODUCTOS FORESTALES NO MADERABLES POR PARTIDA NANDINA, AÑO 2016</t>
  </si>
  <si>
    <t>DIFERENTES A LA MADERA POR REGIÓN, AÑO 2016 p/.</t>
  </si>
  <si>
    <t>Barbasquillo</t>
  </si>
  <si>
    <t>Capio</t>
  </si>
  <si>
    <t>Higueron</t>
  </si>
  <si>
    <t>Hoja Fina</t>
  </si>
  <si>
    <t>Juan Gil</t>
  </si>
  <si>
    <t>Lagarto Caspi</t>
  </si>
  <si>
    <t>Leche Caspi</t>
  </si>
  <si>
    <t>Lucumo</t>
  </si>
  <si>
    <t>Ñais</t>
  </si>
  <si>
    <t>Pitug</t>
  </si>
  <si>
    <t>Sacaña</t>
  </si>
  <si>
    <t>Sacha Cedro</t>
  </si>
  <si>
    <t>Timuna</t>
  </si>
  <si>
    <t>Tinchi</t>
  </si>
  <si>
    <t>Yacushnun</t>
  </si>
  <si>
    <t>Oropel</t>
  </si>
  <si>
    <t>Palo ciruelo</t>
  </si>
  <si>
    <t>Palo manzano</t>
  </si>
  <si>
    <t>Huampo</t>
  </si>
  <si>
    <t>Palo limon</t>
  </si>
  <si>
    <t>Potoque</t>
  </si>
  <si>
    <t>Azucar huayo</t>
  </si>
  <si>
    <t>Balata</t>
  </si>
  <si>
    <t xml:space="preserve">Palisangre </t>
  </si>
  <si>
    <t>Polvora caspi</t>
  </si>
  <si>
    <t>Sapotillo</t>
  </si>
  <si>
    <t>MADERA EN BRUTO</t>
  </si>
  <si>
    <t>TABLILLAS Y FRISOS PARA PARQUES, MADERA MOLDURADA, PERFILADA</t>
  </si>
  <si>
    <t>CHAPAS DE MADERA</t>
  </si>
  <si>
    <t>TABLEROS</t>
  </si>
  <si>
    <t>MADERA CONTRACHAPADA (TRIPLAY)</t>
  </si>
  <si>
    <t>MADERA DENSIFICADA</t>
  </si>
  <si>
    <t>MADERA MANUFACTURERADA</t>
  </si>
  <si>
    <t>PAPEL Y CARTÓN</t>
  </si>
  <si>
    <t>DESPERDICIOS O DESECHOS DE PAPEL Y CARTÓN</t>
  </si>
  <si>
    <t>MUEBLES DE MADERA</t>
  </si>
  <si>
    <t>COCHINILLA</t>
  </si>
  <si>
    <t>NUECES Y CASTAÑAS</t>
  </si>
  <si>
    <t>CAMU CAMU</t>
  </si>
  <si>
    <t>SEMILLAS Y FRUTOS, PLANTAS  INDUSTRIALES O MEDICINALES, FORRAJE..</t>
  </si>
  <si>
    <t>GOMAS, RESINAS, GOMORRESINAS, MUCILAGOS, JUGOS Y EXTRACTOS VEGETALES</t>
  </si>
  <si>
    <t>BAMBÚ, MATERIA TRENZABLE DE LOS UTILIZADOS EN CESTERÍA</t>
  </si>
  <si>
    <t>TARA</t>
  </si>
  <si>
    <t>PALMITOS</t>
  </si>
  <si>
    <t>COLORANTES DE ORIGEN VEGETAL</t>
  </si>
  <si>
    <t>Colorantes de origen vegetal</t>
  </si>
  <si>
    <t>ACEITES ESENCIALES</t>
  </si>
  <si>
    <t>CAUCHO</t>
  </si>
  <si>
    <t>MANUFACTURAS DE BAMBÚ, ESPARTERÍA O CESTERÍA</t>
  </si>
  <si>
    <t>LEÑA, PLAQUITAS, ASERRÍN DESPERDICIOS</t>
  </si>
  <si>
    <t>MADERA EN BRUTO (ROLLIZA)</t>
  </si>
  <si>
    <t>FLEJES DE MADERA, ESTACAS, LANA DE MADERA</t>
  </si>
  <si>
    <t>DURMIENTES</t>
  </si>
  <si>
    <t>MADERA ASERRADA</t>
  </si>
  <si>
    <t>TABLILLAS Y FRISOS PARA PARQUET, MADERA  MOLDURADA, PERFILADA</t>
  </si>
  <si>
    <t>MADERA ESTRATIFICADA Y DENSIFICADA</t>
  </si>
  <si>
    <t>Madera estratificada; densificada en bloques, tablas, tiras o perfiles</t>
  </si>
  <si>
    <t>MADERA MANUFACTURADA</t>
  </si>
  <si>
    <t>PASTA DE MADERA</t>
  </si>
  <si>
    <t>PASTA DE ALGODÓN Y PAPEL RECICLADO</t>
  </si>
  <si>
    <t>DESPERDICIOS DE PAPEL O CARTÓN</t>
  </si>
  <si>
    <t xml:space="preserve">                                         POR PRODUCTOS,  AÑO 2016p/.</t>
  </si>
  <si>
    <t>IMPORTACIÓN DE PRODUCTOS FORESTALES MADERABLES POR PRODUCTO Y VALOR CIF ($), AÑO 2016</t>
  </si>
  <si>
    <t>Capitulo 47</t>
  </si>
  <si>
    <t>GOMAS, RESINAS  Y DEMÁS JUGOS Y EXTRACTOS VEGETALES</t>
  </si>
  <si>
    <t>SEMILLAS DE PLANTAS Y FRUTOS</t>
  </si>
  <si>
    <t>BAMBÚ MATERIA TRENZABLE Y DEMÁS</t>
  </si>
  <si>
    <t>EXTRACTOS CURTIENTES TANINOS Y SUS DERIVADOS, PIGMENTOS</t>
  </si>
  <si>
    <t xml:space="preserve">ACEITES ESENCIALES </t>
  </si>
  <si>
    <t>CAUCHO NATURAL</t>
  </si>
  <si>
    <t>MANUFACTURAS DE ESPARTERÍA O DE CESTERÍA</t>
  </si>
  <si>
    <t>MUEBLES</t>
  </si>
  <si>
    <t>Brotes de bambú</t>
  </si>
  <si>
    <t>Tara en polvo (Casealpinia spinosa)</t>
  </si>
  <si>
    <t>Dupi</t>
  </si>
  <si>
    <t>Sempo Cumala</t>
  </si>
  <si>
    <t>Sempo rojo</t>
  </si>
  <si>
    <t xml:space="preserve">                                                POR PRODUCTO Y VALOR FOB, AÑO 2016</t>
  </si>
  <si>
    <t>EXPORTACIÓN DE PRODUCTOS FORESTALES NO MADERABLES POR PRODUCTOS Y VALOR FOB ($), AÑO 2016</t>
  </si>
  <si>
    <t>EXPORTACIÓN DE PRODUCTOS FORESTALES MADERABLES POR PRODUCTO Y VALOR FOB, ($), AÑO 2016</t>
  </si>
  <si>
    <t xml:space="preserve">                                                POR PRODUCTOS, AÑO 2016</t>
  </si>
  <si>
    <t xml:space="preserve">Aguanillo </t>
  </si>
  <si>
    <t xml:space="preserve">Aguano masha </t>
  </si>
  <si>
    <t xml:space="preserve">Alcanfor </t>
  </si>
  <si>
    <t xml:space="preserve">Alkocaspi </t>
  </si>
  <si>
    <t xml:space="preserve">Almendro </t>
  </si>
  <si>
    <t xml:space="preserve">Ana caspi </t>
  </si>
  <si>
    <t xml:space="preserve">Anis moena </t>
  </si>
  <si>
    <t xml:space="preserve">Aucatadijo </t>
  </si>
  <si>
    <t xml:space="preserve">Azucar huayo </t>
  </si>
  <si>
    <t xml:space="preserve">Azufre </t>
  </si>
  <si>
    <t xml:space="preserve">Bolaina </t>
  </si>
  <si>
    <t xml:space="preserve">Cachimbo </t>
  </si>
  <si>
    <t xml:space="preserve">Caimitillo </t>
  </si>
  <si>
    <t xml:space="preserve">Caimito </t>
  </si>
  <si>
    <t xml:space="preserve">Capirona </t>
  </si>
  <si>
    <t xml:space="preserve">Casho </t>
  </si>
  <si>
    <t xml:space="preserve">Catahua </t>
  </si>
  <si>
    <t xml:space="preserve">caupuri </t>
  </si>
  <si>
    <t xml:space="preserve">Cedrillo </t>
  </si>
  <si>
    <t xml:space="preserve">Cedro </t>
  </si>
  <si>
    <t xml:space="preserve">Cedro Huasca </t>
  </si>
  <si>
    <t xml:space="preserve">Cedro virgen </t>
  </si>
  <si>
    <t xml:space="preserve">Chamisa </t>
  </si>
  <si>
    <t xml:space="preserve">Charqui </t>
  </si>
  <si>
    <t xml:space="preserve">Chontaquiro </t>
  </si>
  <si>
    <t xml:space="preserve">Ciprana </t>
  </si>
  <si>
    <t xml:space="preserve">congona </t>
  </si>
  <si>
    <t xml:space="preserve">Copaiba </t>
  </si>
  <si>
    <t xml:space="preserve">Copal </t>
  </si>
  <si>
    <t xml:space="preserve">Cumala </t>
  </si>
  <si>
    <t xml:space="preserve">Cunchi moena </t>
  </si>
  <si>
    <t xml:space="preserve">Estoraque </t>
  </si>
  <si>
    <t xml:space="preserve">Favorito </t>
  </si>
  <si>
    <t xml:space="preserve">Higuerilla </t>
  </si>
  <si>
    <t xml:space="preserve">Huangana casho </t>
  </si>
  <si>
    <t xml:space="preserve">Huayruro </t>
  </si>
  <si>
    <t xml:space="preserve">Huimba </t>
  </si>
  <si>
    <t xml:space="preserve">Ishpingo </t>
  </si>
  <si>
    <t xml:space="preserve">Itahuba </t>
  </si>
  <si>
    <t xml:space="preserve">Jaboty </t>
  </si>
  <si>
    <t xml:space="preserve">Lanchan </t>
  </si>
  <si>
    <t xml:space="preserve">Leche caspi </t>
  </si>
  <si>
    <t xml:space="preserve">Loro micuna </t>
  </si>
  <si>
    <t xml:space="preserve">Lupuna </t>
  </si>
  <si>
    <t xml:space="preserve">Manchinga </t>
  </si>
  <si>
    <t xml:space="preserve">Manzano </t>
  </si>
  <si>
    <t xml:space="preserve">Marañon del monte </t>
  </si>
  <si>
    <t xml:space="preserve">Mari mari </t>
  </si>
  <si>
    <t xml:space="preserve">Marupa </t>
  </si>
  <si>
    <t xml:space="preserve">Mashonaste </t>
  </si>
  <si>
    <t xml:space="preserve">Matapalo </t>
  </si>
  <si>
    <t xml:space="preserve">Mauba </t>
  </si>
  <si>
    <t xml:space="preserve">Moena </t>
  </si>
  <si>
    <t xml:space="preserve">Nogal </t>
  </si>
  <si>
    <t xml:space="preserve">Oje </t>
  </si>
  <si>
    <t xml:space="preserve">Palo blanco </t>
  </si>
  <si>
    <t xml:space="preserve">Palo culebra </t>
  </si>
  <si>
    <t xml:space="preserve">Palo Leche </t>
  </si>
  <si>
    <t xml:space="preserve">Palta Moena </t>
  </si>
  <si>
    <t xml:space="preserve">Pashaco </t>
  </si>
  <si>
    <t xml:space="preserve">Pashaco huayruro </t>
  </si>
  <si>
    <t xml:space="preserve">Pashaco rojo </t>
  </si>
  <si>
    <t xml:space="preserve">Pumaquiro </t>
  </si>
  <si>
    <t xml:space="preserve">Quillobordon </t>
  </si>
  <si>
    <t xml:space="preserve">Quina quina </t>
  </si>
  <si>
    <t xml:space="preserve">Quinilla </t>
  </si>
  <si>
    <t xml:space="preserve">Renaco </t>
  </si>
  <si>
    <t xml:space="preserve">Requia </t>
  </si>
  <si>
    <t xml:space="preserve">Rifari </t>
  </si>
  <si>
    <t xml:space="preserve">Roble </t>
  </si>
  <si>
    <t xml:space="preserve">Sachapalta, Junjuli </t>
  </si>
  <si>
    <t xml:space="preserve">Shihuahuaco </t>
  </si>
  <si>
    <t xml:space="preserve">Shiringa, Jebe </t>
  </si>
  <si>
    <t xml:space="preserve">Tahuari </t>
  </si>
  <si>
    <t xml:space="preserve">Tangarana </t>
  </si>
  <si>
    <t xml:space="preserve">Topa </t>
  </si>
  <si>
    <t xml:space="preserve">Tornillo </t>
  </si>
  <si>
    <t xml:space="preserve">Tulpay </t>
  </si>
  <si>
    <t xml:space="preserve">Ubos </t>
  </si>
  <si>
    <t xml:space="preserve">Utucuro </t>
  </si>
  <si>
    <t xml:space="preserve">Yacushapana </t>
  </si>
  <si>
    <t xml:space="preserve">Yanchama </t>
  </si>
  <si>
    <t xml:space="preserve">Yesca caspi </t>
  </si>
  <si>
    <t xml:space="preserve">Zapote </t>
  </si>
  <si>
    <t xml:space="preserve">Zapotillo </t>
  </si>
  <si>
    <t>Punga Lupuna</t>
  </si>
  <si>
    <t>Shiringa, Jebe</t>
  </si>
  <si>
    <t>Madera de recuperación Tacos</t>
  </si>
  <si>
    <t>Fuente: AGRORURAL (Campaña  Forestal 2016/2017)</t>
  </si>
  <si>
    <t>HASTA EL 2016</t>
  </si>
  <si>
    <t>AL 2016</t>
  </si>
  <si>
    <r>
      <rPr>
        <b/>
        <sz val="7"/>
        <rFont val="Arial"/>
        <family val="2"/>
      </rPr>
      <t>Nota</t>
    </r>
    <r>
      <rPr>
        <sz val="7"/>
        <rFont val="Arial"/>
        <family val="2"/>
      </rPr>
      <t>: la región de Apurimac tiene6 050,11 ha reforestadas  sobre las ha por reforestar</t>
    </r>
  </si>
  <si>
    <t>Chuchuhuasi</t>
  </si>
  <si>
    <t>Tahuari Negro</t>
  </si>
  <si>
    <t>Ajo ajo</t>
  </si>
  <si>
    <t>Oje renaco</t>
  </si>
  <si>
    <t>Palo santo</t>
  </si>
  <si>
    <t>Cedro cotrina</t>
  </si>
  <si>
    <t>Cepanchina</t>
  </si>
  <si>
    <t>Chayra pacae</t>
  </si>
  <si>
    <t>Palo naranjo</t>
  </si>
  <si>
    <t>Palto</t>
  </si>
  <si>
    <t>Cedro Lila</t>
  </si>
  <si>
    <t>Cedro pashaco</t>
  </si>
  <si>
    <t>Cetico</t>
  </si>
  <si>
    <t>Ocharaja</t>
  </si>
  <si>
    <t>Unka</t>
  </si>
  <si>
    <t>Yanavara</t>
  </si>
  <si>
    <t>Aceite de palo de rosa</t>
  </si>
  <si>
    <t>Otros productos</t>
  </si>
  <si>
    <t>Anguarate</t>
  </si>
  <si>
    <t>Uña cusma</t>
  </si>
  <si>
    <t>Cunuja</t>
  </si>
  <si>
    <t>Casuarina</t>
  </si>
  <si>
    <t>Huacan</t>
  </si>
  <si>
    <t>Molle</t>
  </si>
  <si>
    <t>Chalanqui</t>
  </si>
  <si>
    <t>Cuchicara</t>
  </si>
  <si>
    <t>Durasnillo</t>
  </si>
  <si>
    <t>Goma Goma</t>
  </si>
  <si>
    <t>Huyruro</t>
  </si>
  <si>
    <t>Leche</t>
  </si>
  <si>
    <t>Leche Leche</t>
  </si>
  <si>
    <t>Mecherillo</t>
  </si>
  <si>
    <t>Michicallo</t>
  </si>
  <si>
    <t>Pacay Chimbillo</t>
  </si>
  <si>
    <t>Palo Blanco</t>
  </si>
  <si>
    <t>Pancho</t>
  </si>
  <si>
    <t>Phancho</t>
  </si>
  <si>
    <t>Pucapuca</t>
  </si>
  <si>
    <t>SHIMBILLO</t>
  </si>
  <si>
    <t>Sihui</t>
  </si>
  <si>
    <t>Trago Trago</t>
  </si>
  <si>
    <t>Cola De Caballo</t>
  </si>
  <si>
    <t>Cuti Cuti</t>
  </si>
  <si>
    <t>Flor De Arena</t>
  </si>
  <si>
    <t>Tres Esquinas</t>
  </si>
  <si>
    <t>Wira Wira</t>
  </si>
  <si>
    <t>Yacon</t>
  </si>
  <si>
    <t>Yacon (hojas)</t>
  </si>
  <si>
    <t>Otras hierbas</t>
  </si>
  <si>
    <t>shimico colorado</t>
  </si>
  <si>
    <t>Caña</t>
  </si>
  <si>
    <t>Cedro colombiano</t>
  </si>
  <si>
    <t>Cedro de la india</t>
  </si>
  <si>
    <t>Pacay de monte</t>
  </si>
  <si>
    <t>Chillizo</t>
  </si>
  <si>
    <t>Ciruela</t>
  </si>
  <si>
    <t>Nogal amarillo</t>
  </si>
  <si>
    <t>Nogal negro</t>
  </si>
  <si>
    <t>Jarahuishca</t>
  </si>
  <si>
    <t>Iporuro</t>
  </si>
  <si>
    <t>Jabas</t>
  </si>
  <si>
    <t>Jabas desarmadas</t>
  </si>
  <si>
    <t xml:space="preserve">Quina Quina </t>
  </si>
  <si>
    <t>Varias especies</t>
  </si>
  <si>
    <t>Castaño</t>
  </si>
  <si>
    <t>Palo marañon</t>
  </si>
  <si>
    <t>Huangana</t>
  </si>
  <si>
    <t>Ajo Ajo</t>
  </si>
  <si>
    <t>Copal Incienzo</t>
  </si>
  <si>
    <t>Guacamayo Caspi</t>
  </si>
  <si>
    <t>Inca Pacae</t>
  </si>
  <si>
    <t>Moena palta</t>
  </si>
  <si>
    <t>Pashaco Amarillo</t>
  </si>
  <si>
    <t>Pashaco colorado</t>
  </si>
  <si>
    <t>POR DEPARTAMENTO AÑO 2016 p/.</t>
  </si>
  <si>
    <t>Aguano pashaco</t>
  </si>
  <si>
    <t>Alcanfor, Pepa de alcanfor</t>
  </si>
  <si>
    <t>Paca pacay</t>
  </si>
  <si>
    <t>Pama blanca</t>
  </si>
  <si>
    <t>Pashaco blanco</t>
  </si>
  <si>
    <t>Tamarindo</t>
  </si>
  <si>
    <t>Punga lupuna</t>
  </si>
  <si>
    <t>POR ESPECIE, AÑO 2016p/.</t>
  </si>
  <si>
    <t>Anis moena</t>
  </si>
  <si>
    <t>Cunchi moena</t>
  </si>
  <si>
    <t>Palo culebra</t>
  </si>
  <si>
    <t>Sacha cedro</t>
  </si>
  <si>
    <t>Palo Ciruelo</t>
  </si>
  <si>
    <t>Caupuri</t>
  </si>
  <si>
    <r>
      <t xml:space="preserve"> MADERA ROLLIZA POR ESPECIES DE MAYOR PRODUCCIÓN AÑO 2016(m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</si>
  <si>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 xml:space="preserve"> MADERA ASERRADA POR ESPECIES DE MAYOR PRODUCCIÓN AÑO 2016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</si>
  <si>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PRODUCCIÓN DE PARQUET POR ESPECIER AÑO 2016(m3)</t>
  </si>
  <si>
    <t>Lima,  agosto 2017</t>
  </si>
  <si>
    <t>MADERABLES,  AÑ0 2016 p/.</t>
  </si>
  <si>
    <t>CONCESIONES</t>
  </si>
  <si>
    <t>PERMISOS CC.CC</t>
  </si>
  <si>
    <t>DURANTE EL AÑO 2016</t>
  </si>
  <si>
    <t>Moenas</t>
  </si>
  <si>
    <t>INSTALACIONES DE PLANTACIONES FORESTALES, 2016</t>
  </si>
  <si>
    <t>PRODUCCIÓN DE MADERA ROLLIZA POR DEPARTAMENTO,  AÑO 2016</t>
  </si>
  <si>
    <t>PRODUCCIÓN DE MADERA ASERRADA POR DEPARTAMENTO,  AÑO 2016</t>
  </si>
  <si>
    <t>MADERA ROLLIZA POR ESPECIES DE MAYOR PRODUCCIÓN  (m3), AÑO 2016</t>
  </si>
  <si>
    <t>MADERA ASERRADA POR ESPECIES DE MAYOR PRODUCCIÓN (m3), AÑO 2016</t>
  </si>
  <si>
    <t>PERÚ: PRODUCCIÓN DE PARQUET POR  DEPARTAMENTO (%), AÑO 2016</t>
  </si>
  <si>
    <t>PERÚ: PRODUCCIÓN DE PARQUET POR  DEPARTAMENTO (m3), AÑO 2016</t>
  </si>
  <si>
    <t>PERÚ: PRODUCCIÓN DE PARQUET POR  ESPECIE, AÑO 2016</t>
  </si>
  <si>
    <t>DEPARTAMENTO, AÑO 2016</t>
  </si>
  <si>
    <t>ESPECIE, AÑO 2016</t>
  </si>
  <si>
    <t>PERÚ: PRODUCCIÓN DE  TRIPLAY POR ESPECIE, AÑO 2016</t>
  </si>
  <si>
    <t>PERÚ: ESPECIES DIFERENTES A LA MADERA DE MAYOR DEMANDA (kg), AÑO 2016</t>
  </si>
  <si>
    <t>PRODUCTOS MEDICINALES (kg), AÑO 2016</t>
  </si>
  <si>
    <t>PRODUCTOS (kg) Y VALOR FOB ($),  AÑO 2016</t>
  </si>
  <si>
    <t>PRODUCTOS (kg) Y VALOR FOB ($), AÑO 2016</t>
  </si>
  <si>
    <t>Y VALOR CIF ($), AÑO 2016</t>
  </si>
  <si>
    <t>PRODUCTO Y VALOR CIF ($), AÑO 2016</t>
  </si>
  <si>
    <t>INSTALACIÓN DE PLANTACIONES  FORESTALES, AÑO 2016</t>
  </si>
  <si>
    <t>AÑO 2016</t>
  </si>
  <si>
    <t>DEPARTAMENTO,  AÑO 2016</t>
  </si>
  <si>
    <t>OTORGADAS DURANTE EL AÑO 2016</t>
  </si>
  <si>
    <t>MADERABLES, AÑO 2016</t>
  </si>
  <si>
    <t>PERÚ:PRODUCCIÓN DE MADERA  ROLLIZA POR DEPARTAMENTO, AÑO 2016</t>
  </si>
  <si>
    <t>PERÚ: PRODUCCIÓN DE MADERA  ROLLIZA POR ESPECIE Y DEPARTAMENTO, AÑO 2016</t>
  </si>
  <si>
    <t>PERÚ: PRODUCCIÓN DE MADERA ROLLIZA POR ESPECIE, AÑO 2016</t>
  </si>
  <si>
    <t>PERÚ:PRODUCCIÓN DE MADERA  ASERRADA POR DEPARTAMENTO, AÑO 2016</t>
  </si>
  <si>
    <t>PERÚ: PRODUCCIÓN DE MADERA  ASERRADA POR ESPECIE Y DEPARTAMENTO, AÑO 2016</t>
  </si>
  <si>
    <t>PERÚ: PRODUCCIÓN DE MADERA ASERRADA POR ESPECIE, AÑO 2016</t>
  </si>
  <si>
    <t>PERÚ: PRODUCCIÓN DE PARQUET POR  DEPARTAMENTO, AÑO 2016</t>
  </si>
  <si>
    <t>POR DEPARTAMENTO Y ESPECIE, AÑO 2016</t>
  </si>
  <si>
    <t>PERÚ: PRODUCCIÓN DE  TRIPLAY POR DEPARTAMENTO Y ESPECIE, AÑO 2016</t>
  </si>
  <si>
    <t>PERÚ: PRODUCCIÓN DE POSTES POR DEPARTAMENTO Y ESPECIE, AÑO 2016</t>
  </si>
  <si>
    <t>Y ESPECIES, AÑO 2016</t>
  </si>
  <si>
    <t>PERÚ: PRODUCCIÓN DE CARBÓN POR  DEPARTAMENTO Y ESPECIE, AÑO 2016</t>
  </si>
  <si>
    <t>ESTIMADO, POR DEPARTAMENTO Y POBLACIÓN RURAL, AÑO 2016</t>
  </si>
  <si>
    <t>POR DEPARTAMENTO Y ESPECIE,  AÑO 2016</t>
  </si>
  <si>
    <t>A LA MADERA POR DEPARTAMENTO,  AÑO 2016</t>
  </si>
  <si>
    <t>MADERA POR ESPECIE,  AÑO 2016</t>
  </si>
  <si>
    <t>POR PRODUCTO Y VALOR FOB,  AÑO 2016</t>
  </si>
  <si>
    <t>POR PAÍS,  AÑO 2016</t>
  </si>
  <si>
    <t>POR PARTIDA NANDINA,  AÑO 2016</t>
  </si>
  <si>
    <t>POR PRODUCTOS Y VALOR FOB, AÑO 2016</t>
  </si>
  <si>
    <t>POR PAÍS, AÑO 2016</t>
  </si>
  <si>
    <t>POR PARTIDA NANDINA, AÑO 2016</t>
  </si>
  <si>
    <t>POR PARTIDA NANADINA,  AÑO 2016</t>
  </si>
  <si>
    <t>POR PAIS, AÑO 2016</t>
  </si>
  <si>
    <t>42</t>
  </si>
  <si>
    <t>GRÁFICO N° 10 N° 11</t>
  </si>
  <si>
    <t>48</t>
  </si>
  <si>
    <t>Diente De León</t>
  </si>
  <si>
    <t>Hierba de carnero</t>
  </si>
  <si>
    <t>Flor de arena</t>
  </si>
  <si>
    <t>Diente de león</t>
  </si>
  <si>
    <t>Sangre de grado (Látex)</t>
  </si>
  <si>
    <t xml:space="preserve">                             DIFERENTES A LA MADERA POR ESPECIE,  AÑO 2016p/.</t>
  </si>
  <si>
    <t>51</t>
  </si>
  <si>
    <t>Continúa..</t>
  </si>
  <si>
    <t>54</t>
  </si>
  <si>
    <t>85</t>
  </si>
  <si>
    <t>PERÚ: EXPORTACIÓN DE PRODUCTOS FORESTALES NO MADERABLES POR PARTIDA, AÑO 2016</t>
  </si>
  <si>
    <t>Especialistas en los GORES y ATFFS.</t>
  </si>
  <si>
    <t>ANEXO Nº  1                FACTORES DE CONVERSIÓN DE PRODUCTOS MADERABLES</t>
  </si>
  <si>
    <t>(*)</t>
  </si>
  <si>
    <t>(*) información del balance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</si>
</sst>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 [$€]\ * #,##0.00_ ;_ [$€]\ * \-#,##0.00_ ;_ [$€]\ * &quot;-&quot;??_ ;_ @_ "/>
    <numFmt numFmtId="166" formatCode="_ * #,##0.00_ ;_ * \-#,##0.00_ ;_ * &quot;-&quot;_ ;_ @_ "/>
    <numFmt numFmtId="167" formatCode="#,##0_ ;\-#,##0\ "/>
    <numFmt numFmtId="168" formatCode="0.0000"/>
    <numFmt numFmtId="169" formatCode="_ * #,##0_ ;_ * \-#,##0_ ;_ * &quot;-&quot;??_ ;_ @_ "/>
    <numFmt numFmtId="170" formatCode="#,##0.0000000"/>
    <numFmt numFmtId="171" formatCode="0.0"/>
  </numFmts>
  <fonts count="77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vertAlign val="superscript"/>
      <sz val="8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i/>
      <sz val="6"/>
      <name val="Helv"/>
    </font>
    <font>
      <vertAlign val="superscript"/>
      <sz val="7"/>
      <name val="Arial"/>
      <family val="2"/>
    </font>
    <font>
      <sz val="7"/>
      <name val="Arial"/>
      <family val="2"/>
    </font>
    <font>
      <b/>
      <vertAlign val="superscript"/>
      <sz val="9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b/>
      <sz val="11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vertAlign val="superscript"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vertAlign val="superscript"/>
      <sz val="8"/>
      <color indexed="8"/>
      <name val="Calibri"/>
      <family val="2"/>
    </font>
    <font>
      <sz val="11"/>
      <color theme="1"/>
      <name val="Calibri"/>
      <family val="2"/>
      <scheme val="minor"/>
    </font>
    <font>
      <sz val="7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8"/>
      <color rgb="FFFF0000"/>
      <name val="Arial"/>
      <family val="2"/>
    </font>
    <font>
      <b/>
      <sz val="9"/>
      <color theme="1"/>
      <name val="Arial"/>
      <family val="2"/>
    </font>
    <font>
      <sz val="7"/>
      <color theme="0"/>
      <name val="Arial"/>
      <family val="2"/>
    </font>
    <font>
      <b/>
      <sz val="8"/>
      <color rgb="FF000000"/>
      <name val="Calibri"/>
      <family val="2"/>
      <scheme val="minor"/>
    </font>
    <font>
      <sz val="8"/>
      <color rgb="FF0D0D0D"/>
      <name val="Calibri"/>
      <family val="2"/>
    </font>
    <font>
      <sz val="9"/>
      <color rgb="FF0D0D0D"/>
      <name val="Arial"/>
      <family val="2"/>
    </font>
    <font>
      <sz val="8"/>
      <name val="Calibri"/>
      <family val="2"/>
      <scheme val="minor"/>
    </font>
    <font>
      <sz val="7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9"/>
      </right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9"/>
      </left>
      <right style="medium">
        <color indexed="9"/>
      </right>
      <top style="thick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/>
      <right style="thick">
        <color indexed="9"/>
      </right>
      <top/>
      <bottom/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</borders>
  <cellStyleXfs count="52">
    <xf numFmtId="0" fontId="0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165" fontId="3" fillId="0" borderId="0" applyFont="0" applyFill="0" applyBorder="0" applyAlignment="0" applyProtection="0"/>
    <xf numFmtId="0" fontId="39" fillId="3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0" fillId="22" borderId="0" applyNumberFormat="0" applyBorder="0" applyAlignment="0" applyProtection="0"/>
    <xf numFmtId="0" fontId="3" fillId="0" borderId="0"/>
    <xf numFmtId="0" fontId="56" fillId="0" borderId="0"/>
    <xf numFmtId="0" fontId="3" fillId="23" borderId="4" applyNumberFormat="0" applyFont="0" applyAlignment="0" applyProtection="0"/>
    <xf numFmtId="0" fontId="15" fillId="0" borderId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37" fillId="0" borderId="7" applyNumberFormat="0" applyFill="0" applyAlignment="0" applyProtection="0"/>
    <xf numFmtId="0" fontId="46" fillId="0" borderId="8" applyNumberFormat="0" applyFill="0" applyAlignment="0" applyProtection="0"/>
    <xf numFmtId="9" fontId="75" fillId="0" borderId="0" applyFont="0" applyFill="0" applyBorder="0" applyAlignment="0" applyProtection="0"/>
    <xf numFmtId="0" fontId="1" fillId="0" borderId="0"/>
  </cellStyleXfs>
  <cellXfs count="623">
    <xf numFmtId="0" fontId="0" fillId="0" borderId="0" xfId="0"/>
    <xf numFmtId="0" fontId="5" fillId="0" borderId="0" xfId="0" applyFont="1"/>
    <xf numFmtId="0" fontId="8" fillId="0" borderId="0" xfId="0" applyFont="1" applyFill="1" applyBorder="1"/>
    <xf numFmtId="4" fontId="8" fillId="0" borderId="0" xfId="0" applyNumberFormat="1" applyFont="1" applyFill="1" applyBorder="1" applyAlignment="1">
      <alignment horizontal="right"/>
    </xf>
    <xf numFmtId="4" fontId="5" fillId="0" borderId="0" xfId="0" applyNumberFormat="1" applyFont="1"/>
    <xf numFmtId="4" fontId="0" fillId="0" borderId="0" xfId="0" applyNumberFormat="1"/>
    <xf numFmtId="0" fontId="8" fillId="0" borderId="0" xfId="0" applyFont="1" applyBorder="1"/>
    <xf numFmtId="4" fontId="8" fillId="0" borderId="0" xfId="0" applyNumberFormat="1" applyFont="1" applyBorder="1"/>
    <xf numFmtId="0" fontId="6" fillId="0" borderId="10" xfId="0" applyFont="1" applyBorder="1" applyAlignment="1">
      <alignment vertical="center"/>
    </xf>
    <xf numFmtId="4" fontId="6" fillId="0" borderId="10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horizontal="centerContinuous"/>
    </xf>
    <xf numFmtId="0" fontId="11" fillId="0" borderId="0" xfId="0" applyFont="1"/>
    <xf numFmtId="0" fontId="12" fillId="0" borderId="0" xfId="0" applyFont="1"/>
    <xf numFmtId="0" fontId="8" fillId="0" borderId="0" xfId="0" applyFont="1"/>
    <xf numFmtId="4" fontId="8" fillId="0" borderId="0" xfId="0" applyNumberFormat="1" applyFont="1" applyAlignment="1">
      <alignment horizontal="left"/>
    </xf>
    <xf numFmtId="4" fontId="8" fillId="0" borderId="0" xfId="0" applyNumberFormat="1" applyFont="1" applyAlignment="1"/>
    <xf numFmtId="0" fontId="8" fillId="0" borderId="0" xfId="0" applyFont="1" applyAlignment="1">
      <alignment horizontal="left"/>
    </xf>
    <xf numFmtId="0" fontId="8" fillId="0" borderId="0" xfId="0" applyFont="1" applyAlignment="1"/>
    <xf numFmtId="0" fontId="9" fillId="0" borderId="0" xfId="0" applyFont="1" applyAlignment="1">
      <alignment horizontal="left"/>
    </xf>
    <xf numFmtId="0" fontId="9" fillId="0" borderId="0" xfId="0" applyFont="1" applyAlignment="1"/>
    <xf numFmtId="0" fontId="10" fillId="0" borderId="0" xfId="0" applyFont="1" applyFill="1"/>
    <xf numFmtId="0" fontId="10" fillId="0" borderId="0" xfId="0" applyFont="1" applyBorder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6" fillId="24" borderId="1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0" fillId="0" borderId="0" xfId="0" applyFill="1"/>
    <xf numFmtId="0" fontId="6" fillId="0" borderId="0" xfId="0" applyFont="1"/>
    <xf numFmtId="0" fontId="4" fillId="0" borderId="0" xfId="0" applyFont="1" applyBorder="1"/>
    <xf numFmtId="4" fontId="4" fillId="0" borderId="0" xfId="0" applyNumberFormat="1" applyFont="1" applyBorder="1"/>
    <xf numFmtId="0" fontId="4" fillId="0" borderId="0" xfId="0" applyFont="1"/>
    <xf numFmtId="0" fontId="0" fillId="0" borderId="0" xfId="0" applyBorder="1"/>
    <xf numFmtId="0" fontId="13" fillId="0" borderId="0" xfId="0" applyFont="1" applyBorder="1"/>
    <xf numFmtId="4" fontId="4" fillId="0" borderId="0" xfId="0" applyNumberFormat="1" applyFont="1"/>
    <xf numFmtId="4" fontId="4" fillId="0" borderId="0" xfId="0" applyNumberFormat="1" applyFont="1" applyAlignment="1">
      <alignment horizontal="right"/>
    </xf>
    <xf numFmtId="0" fontId="6" fillId="0" borderId="0" xfId="0" applyFont="1" applyBorder="1"/>
    <xf numFmtId="0" fontId="8" fillId="0" borderId="0" xfId="0" quotePrefix="1" applyFont="1" applyAlignment="1">
      <alignment horizontal="left"/>
    </xf>
    <xf numFmtId="166" fontId="6" fillId="0" borderId="0" xfId="34" applyNumberFormat="1" applyFont="1" applyBorder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13" fillId="0" borderId="0" xfId="0" applyFont="1"/>
    <xf numFmtId="4" fontId="6" fillId="0" borderId="0" xfId="0" applyNumberFormat="1" applyFont="1"/>
    <xf numFmtId="4" fontId="8" fillId="0" borderId="0" xfId="0" applyNumberFormat="1" applyFont="1"/>
    <xf numFmtId="4" fontId="6" fillId="0" borderId="0" xfId="0" applyNumberFormat="1" applyFont="1" applyBorder="1"/>
    <xf numFmtId="0" fontId="6" fillId="0" borderId="10" xfId="0" applyFont="1" applyBorder="1"/>
    <xf numFmtId="0" fontId="8" fillId="0" borderId="10" xfId="0" applyFont="1" applyBorder="1"/>
    <xf numFmtId="4" fontId="6" fillId="0" borderId="10" xfId="0" applyNumberFormat="1" applyFont="1" applyBorder="1"/>
    <xf numFmtId="4" fontId="6" fillId="0" borderId="0" xfId="0" applyNumberFormat="1" applyFont="1" applyFill="1" applyBorder="1" applyAlignment="1">
      <alignment horizontal="center"/>
    </xf>
    <xf numFmtId="0" fontId="8" fillId="0" borderId="10" xfId="0" applyFont="1" applyBorder="1" applyAlignment="1">
      <alignment vertical="center"/>
    </xf>
    <xf numFmtId="0" fontId="12" fillId="0" borderId="0" xfId="0" applyFont="1" applyAlignment="1">
      <alignment horizontal="centerContinuous"/>
    </xf>
    <xf numFmtId="4" fontId="12" fillId="0" borderId="0" xfId="0" applyNumberFormat="1" applyFont="1" applyAlignment="1">
      <alignment horizontal="centerContinuous"/>
    </xf>
    <xf numFmtId="0" fontId="6" fillId="0" borderId="0" xfId="0" applyFont="1" applyFill="1" applyBorder="1"/>
    <xf numFmtId="4" fontId="6" fillId="0" borderId="0" xfId="0" applyNumberFormat="1" applyFont="1" applyFill="1" applyBorder="1"/>
    <xf numFmtId="0" fontId="8" fillId="0" borderId="0" xfId="0" applyFont="1" applyFill="1"/>
    <xf numFmtId="3" fontId="6" fillId="0" borderId="0" xfId="34" applyNumberFormat="1" applyFont="1" applyAlignment="1">
      <alignment horizontal="center"/>
    </xf>
    <xf numFmtId="0" fontId="4" fillId="0" borderId="0" xfId="0" applyFont="1" applyAlignment="1">
      <alignment horizontal="center"/>
    </xf>
    <xf numFmtId="4" fontId="8" fillId="0" borderId="0" xfId="34" applyNumberFormat="1" applyFont="1"/>
    <xf numFmtId="0" fontId="8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4" fillId="0" borderId="0" xfId="0" applyFont="1" applyAlignment="1"/>
    <xf numFmtId="0" fontId="4" fillId="0" borderId="0" xfId="0" applyFont="1" applyFill="1"/>
    <xf numFmtId="4" fontId="4" fillId="0" borderId="0" xfId="0" applyNumberFormat="1" applyFont="1" applyFill="1"/>
    <xf numFmtId="0" fontId="4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6" fillId="0" borderId="13" xfId="0" applyFont="1" applyBorder="1"/>
    <xf numFmtId="0" fontId="8" fillId="0" borderId="13" xfId="0" applyFont="1" applyBorder="1"/>
    <xf numFmtId="0" fontId="9" fillId="0" borderId="0" xfId="0" applyFont="1" applyBorder="1" applyAlignment="1">
      <alignment horizontal="right"/>
    </xf>
    <xf numFmtId="4" fontId="8" fillId="0" borderId="0" xfId="0" applyNumberFormat="1" applyFont="1" applyFill="1"/>
    <xf numFmtId="0" fontId="8" fillId="0" borderId="0" xfId="0" applyFont="1" applyBorder="1" applyAlignment="1">
      <alignment horizontal="left" indent="1"/>
    </xf>
    <xf numFmtId="3" fontId="8" fillId="0" borderId="0" xfId="36" applyNumberFormat="1" applyFont="1" applyBorder="1"/>
    <xf numFmtId="43" fontId="8" fillId="0" borderId="0" xfId="36" applyFont="1" applyBorder="1"/>
    <xf numFmtId="3" fontId="8" fillId="0" borderId="15" xfId="36" applyNumberFormat="1" applyFont="1" applyBorder="1"/>
    <xf numFmtId="49" fontId="6" fillId="0" borderId="0" xfId="0" applyNumberFormat="1" applyFont="1" applyFill="1" applyBorder="1"/>
    <xf numFmtId="49" fontId="8" fillId="0" borderId="0" xfId="0" applyNumberFormat="1" applyFont="1" applyBorder="1"/>
    <xf numFmtId="43" fontId="8" fillId="0" borderId="0" xfId="33" applyNumberFormat="1" applyFont="1" applyBorder="1"/>
    <xf numFmtId="43" fontId="3" fillId="0" borderId="0" xfId="33" applyNumberFormat="1" applyFont="1" applyBorder="1"/>
    <xf numFmtId="0" fontId="0" fillId="0" borderId="0" xfId="0" applyFill="1" applyBorder="1" applyAlignment="1">
      <alignment horizontal="center" vertical="center"/>
    </xf>
    <xf numFmtId="4" fontId="0" fillId="0" borderId="0" xfId="0" applyNumberFormat="1" applyFill="1" applyBorder="1" applyAlignment="1">
      <alignment horizontal="center" vertical="center"/>
    </xf>
    <xf numFmtId="0" fontId="5" fillId="0" borderId="0" xfId="0" applyFont="1" applyAlignment="1">
      <alignment horizontal="centerContinuous"/>
    </xf>
    <xf numFmtId="0" fontId="3" fillId="0" borderId="0" xfId="0" applyFont="1"/>
    <xf numFmtId="0" fontId="8" fillId="0" borderId="0" xfId="0" applyFont="1" applyAlignment="1">
      <alignment horizontal="left" indent="1"/>
    </xf>
    <xf numFmtId="0" fontId="0" fillId="0" borderId="0" xfId="0" applyAlignment="1">
      <alignment horizontal="centerContinuous"/>
    </xf>
    <xf numFmtId="4" fontId="8" fillId="0" borderId="0" xfId="0" applyNumberFormat="1" applyFont="1" applyAlignment="1">
      <alignment horizontal="centerContinuous"/>
    </xf>
    <xf numFmtId="0" fontId="6" fillId="0" borderId="16" xfId="0" applyFont="1" applyBorder="1"/>
    <xf numFmtId="0" fontId="12" fillId="0" borderId="0" xfId="0" applyFont="1" applyAlignment="1">
      <alignment horizontal="center"/>
    </xf>
    <xf numFmtId="4" fontId="5" fillId="0" borderId="0" xfId="0" applyNumberFormat="1" applyFont="1" applyAlignment="1">
      <alignment horizontal="centerContinuous"/>
    </xf>
    <xf numFmtId="0" fontId="8" fillId="0" borderId="0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9" fillId="0" borderId="0" xfId="0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Alignment="1"/>
    <xf numFmtId="0" fontId="21" fillId="0" borderId="0" xfId="0" applyFont="1" applyBorder="1"/>
    <xf numFmtId="0" fontId="21" fillId="0" borderId="0" xfId="0" applyFont="1" applyBorder="1" applyAlignment="1">
      <alignment horizontal="left"/>
    </xf>
    <xf numFmtId="0" fontId="13" fillId="0" borderId="0" xfId="0" applyFont="1" applyFill="1" applyBorder="1"/>
    <xf numFmtId="0" fontId="21" fillId="0" borderId="0" xfId="0" applyFont="1" applyAlignment="1">
      <alignment horizontal="left"/>
    </xf>
    <xf numFmtId="0" fontId="22" fillId="0" borderId="0" xfId="0" applyNumberFormat="1" applyFont="1" applyAlignment="1">
      <alignment horizontal="center"/>
    </xf>
    <xf numFmtId="0" fontId="13" fillId="0" borderId="0" xfId="0" applyNumberFormat="1" applyFont="1" applyAlignment="1">
      <alignment horizontal="center"/>
    </xf>
    <xf numFmtId="164" fontId="9" fillId="0" borderId="0" xfId="35" applyFont="1" applyAlignment="1"/>
    <xf numFmtId="0" fontId="17" fillId="0" borderId="0" xfId="0" applyFont="1" applyAlignment="1">
      <alignment horizontal="right"/>
    </xf>
    <xf numFmtId="0" fontId="8" fillId="0" borderId="0" xfId="0" applyFont="1" applyAlignment="1">
      <alignment horizontal="left" indent="2"/>
    </xf>
    <xf numFmtId="4" fontId="6" fillId="0" borderId="0" xfId="0" applyNumberFormat="1" applyFont="1" applyFill="1"/>
    <xf numFmtId="0" fontId="4" fillId="0" borderId="0" xfId="0" applyFont="1" applyAlignment="1">
      <alignment horizontal="left" indent="1"/>
    </xf>
    <xf numFmtId="0" fontId="9" fillId="0" borderId="18" xfId="0" applyFont="1" applyBorder="1" applyAlignment="1">
      <alignment horizontal="left"/>
    </xf>
    <xf numFmtId="0" fontId="2" fillId="0" borderId="0" xfId="0" applyFont="1" applyAlignment="1">
      <alignment horizontal="center"/>
    </xf>
    <xf numFmtId="43" fontId="8" fillId="0" borderId="0" xfId="37" applyNumberFormat="1" applyFont="1" applyBorder="1" applyAlignment="1">
      <alignment horizontal="left"/>
    </xf>
    <xf numFmtId="0" fontId="8" fillId="0" borderId="15" xfId="0" applyFont="1" applyBorder="1" applyAlignment="1">
      <alignment horizontal="left" indent="1"/>
    </xf>
    <xf numFmtId="0" fontId="23" fillId="0" borderId="0" xfId="0" applyFont="1"/>
    <xf numFmtId="0" fontId="25" fillId="0" borderId="0" xfId="0" applyFont="1" applyFill="1"/>
    <xf numFmtId="0" fontId="25" fillId="0" borderId="0" xfId="0" applyFont="1"/>
    <xf numFmtId="0" fontId="14" fillId="0" borderId="0" xfId="0" applyFont="1" applyBorder="1" applyAlignment="1">
      <alignment horizontal="center"/>
    </xf>
    <xf numFmtId="3" fontId="4" fillId="0" borderId="0" xfId="0" applyNumberFormat="1" applyFont="1" applyAlignment="1">
      <alignment horizontal="right"/>
    </xf>
    <xf numFmtId="3" fontId="6" fillId="0" borderId="0" xfId="0" applyNumberFormat="1" applyFont="1" applyFill="1" applyBorder="1" applyAlignment="1">
      <alignment horizontal="center"/>
    </xf>
    <xf numFmtId="3" fontId="6" fillId="0" borderId="0" xfId="34" applyNumberFormat="1" applyFont="1" applyAlignment="1">
      <alignment horizontal="right"/>
    </xf>
    <xf numFmtId="164" fontId="0" fillId="0" borderId="0" xfId="0" applyNumberFormat="1"/>
    <xf numFmtId="0" fontId="3" fillId="0" borderId="0" xfId="0" applyFont="1" applyFill="1"/>
    <xf numFmtId="3" fontId="4" fillId="0" borderId="0" xfId="34" applyNumberFormat="1" applyFont="1" applyAlignment="1">
      <alignment horizontal="right"/>
    </xf>
    <xf numFmtId="3" fontId="4" fillId="0" borderId="0" xfId="0" applyNumberFormat="1" applyFont="1"/>
    <xf numFmtId="3" fontId="4" fillId="0" borderId="0" xfId="0" applyNumberFormat="1" applyFont="1" applyBorder="1"/>
    <xf numFmtId="3" fontId="4" fillId="0" borderId="0" xfId="34" applyNumberFormat="1" applyFont="1" applyAlignment="1"/>
    <xf numFmtId="0" fontId="8" fillId="0" borderId="0" xfId="0" applyFont="1" applyFill="1" applyBorder="1" applyAlignment="1"/>
    <xf numFmtId="0" fontId="26" fillId="0" borderId="0" xfId="0" applyFont="1"/>
    <xf numFmtId="3" fontId="0" fillId="0" borderId="0" xfId="0" applyNumberFormat="1"/>
    <xf numFmtId="4" fontId="6" fillId="0" borderId="0" xfId="34" applyNumberFormat="1" applyFont="1"/>
    <xf numFmtId="4" fontId="6" fillId="0" borderId="10" xfId="34" applyNumberFormat="1" applyFont="1" applyBorder="1" applyAlignment="1">
      <alignment vertical="center"/>
    </xf>
    <xf numFmtId="0" fontId="13" fillId="0" borderId="0" xfId="34" applyNumberFormat="1" applyFont="1"/>
    <xf numFmtId="0" fontId="13" fillId="0" borderId="0" xfId="0" applyNumberFormat="1" applyFont="1"/>
    <xf numFmtId="0" fontId="13" fillId="0" borderId="0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applyFont="1" applyFill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/>
    <xf numFmtId="0" fontId="6" fillId="0" borderId="0" xfId="0" applyFont="1" applyFill="1"/>
    <xf numFmtId="0" fontId="8" fillId="0" borderId="0" xfId="0" applyFont="1" applyBorder="1" applyAlignment="1">
      <alignment vertical="center" wrapText="1"/>
    </xf>
    <xf numFmtId="0" fontId="27" fillId="0" borderId="0" xfId="0" applyFont="1" applyAlignment="1">
      <alignment horizontal="left"/>
    </xf>
    <xf numFmtId="4" fontId="6" fillId="0" borderId="0" xfId="0" applyNumberFormat="1" applyFont="1" applyFill="1" applyBorder="1" applyAlignment="1"/>
    <xf numFmtId="4" fontId="6" fillId="0" borderId="0" xfId="34" applyNumberFormat="1" applyFont="1" applyAlignment="1"/>
    <xf numFmtId="4" fontId="6" fillId="0" borderId="0" xfId="0" applyNumberFormat="1" applyFont="1" applyAlignment="1"/>
    <xf numFmtId="4" fontId="6" fillId="0" borderId="0" xfId="0" applyNumberFormat="1" applyFont="1" applyBorder="1" applyAlignment="1"/>
    <xf numFmtId="0" fontId="5" fillId="0" borderId="0" xfId="0" applyFont="1" applyAlignment="1">
      <alignment horizontal="left"/>
    </xf>
    <xf numFmtId="0" fontId="14" fillId="0" borderId="13" xfId="0" applyFont="1" applyFill="1" applyBorder="1"/>
    <xf numFmtId="0" fontId="5" fillId="0" borderId="16" xfId="0" applyFont="1" applyBorder="1"/>
    <xf numFmtId="0" fontId="6" fillId="0" borderId="16" xfId="0" applyFont="1" applyBorder="1" applyAlignment="1">
      <alignment vertical="center"/>
    </xf>
    <xf numFmtId="4" fontId="6" fillId="0" borderId="16" xfId="0" applyNumberFormat="1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/>
    </xf>
    <xf numFmtId="0" fontId="4" fillId="0" borderId="15" xfId="0" applyFont="1" applyBorder="1"/>
    <xf numFmtId="3" fontId="6" fillId="0" borderId="16" xfId="37" applyNumberFormat="1" applyFont="1" applyBorder="1"/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Fill="1" applyBorder="1"/>
    <xf numFmtId="0" fontId="10" fillId="0" borderId="0" xfId="0" applyNumberFormat="1" applyFont="1" applyFill="1" applyBorder="1" applyAlignment="1">
      <alignment vertical="justify"/>
    </xf>
    <xf numFmtId="0" fontId="9" fillId="0" borderId="0" xfId="0" applyNumberFormat="1" applyFont="1" applyFill="1" applyBorder="1" applyAlignment="1"/>
    <xf numFmtId="0" fontId="9" fillId="0" borderId="0" xfId="34" applyNumberFormat="1" applyFont="1" applyFill="1" applyBorder="1" applyAlignment="1"/>
    <xf numFmtId="0" fontId="9" fillId="0" borderId="0" xfId="0" applyFont="1" applyFill="1" applyBorder="1" applyAlignment="1"/>
    <xf numFmtId="4" fontId="9" fillId="0" borderId="0" xfId="0" applyNumberFormat="1" applyFont="1" applyBorder="1" applyAlignment="1"/>
    <xf numFmtId="4" fontId="9" fillId="0" borderId="18" xfId="0" applyNumberFormat="1" applyFont="1" applyBorder="1" applyAlignment="1"/>
    <xf numFmtId="0" fontId="9" fillId="0" borderId="18" xfId="0" applyNumberFormat="1" applyFont="1" applyFill="1" applyBorder="1" applyAlignment="1"/>
    <xf numFmtId="3" fontId="6" fillId="0" borderId="16" xfId="36" applyNumberFormat="1" applyFont="1" applyBorder="1"/>
    <xf numFmtId="169" fontId="8" fillId="0" borderId="0" xfId="37" applyNumberFormat="1" applyFont="1" applyBorder="1"/>
    <xf numFmtId="169" fontId="8" fillId="0" borderId="15" xfId="37" applyNumberFormat="1" applyFont="1" applyBorder="1" applyAlignment="1">
      <alignment horizontal="center"/>
    </xf>
    <xf numFmtId="169" fontId="6" fillId="0" borderId="16" xfId="37" applyNumberFormat="1" applyFont="1" applyBorder="1" applyAlignment="1">
      <alignment horizontal="right"/>
    </xf>
    <xf numFmtId="0" fontId="6" fillId="24" borderId="19" xfId="0" applyFont="1" applyFill="1" applyBorder="1" applyAlignment="1">
      <alignment horizontal="center"/>
    </xf>
    <xf numFmtId="0" fontId="8" fillId="0" borderId="0" xfId="0" applyNumberFormat="1" applyFont="1" applyFill="1" applyBorder="1" applyAlignment="1"/>
    <xf numFmtId="0" fontId="8" fillId="0" borderId="0" xfId="34" applyNumberFormat="1" applyFont="1" applyFill="1" applyBorder="1" applyAlignment="1"/>
    <xf numFmtId="4" fontId="9" fillId="0" borderId="0" xfId="0" applyNumberFormat="1" applyFont="1" applyFill="1" applyBorder="1" applyAlignment="1"/>
    <xf numFmtId="4" fontId="0" fillId="0" borderId="0" xfId="0" applyNumberFormat="1" applyFill="1"/>
    <xf numFmtId="0" fontId="17" fillId="0" borderId="0" xfId="0" applyFont="1" applyFill="1" applyBorder="1" applyAlignment="1"/>
    <xf numFmtId="164" fontId="4" fillId="0" borderId="0" xfId="0" applyNumberFormat="1" applyFont="1" applyAlignment="1">
      <alignment horizontal="center"/>
    </xf>
    <xf numFmtId="4" fontId="14" fillId="0" borderId="13" xfId="35" applyNumberFormat="1" applyFont="1" applyFill="1" applyBorder="1" applyAlignment="1"/>
    <xf numFmtId="164" fontId="4" fillId="0" borderId="0" xfId="0" applyNumberFormat="1" applyFont="1" applyAlignment="1">
      <alignment horizontal="left"/>
    </xf>
    <xf numFmtId="166" fontId="24" fillId="0" borderId="0" xfId="34" applyNumberFormat="1" applyFont="1" applyBorder="1" applyAlignment="1">
      <alignment vertical="center"/>
    </xf>
    <xf numFmtId="0" fontId="0" fillId="0" borderId="0" xfId="0" applyFont="1" applyFill="1" applyBorder="1"/>
    <xf numFmtId="0" fontId="4" fillId="0" borderId="0" xfId="0" applyFont="1" applyAlignment="1">
      <alignment horizontal="right"/>
    </xf>
    <xf numFmtId="4" fontId="17" fillId="0" borderId="0" xfId="0" applyNumberFormat="1" applyFont="1" applyAlignment="1">
      <alignment horizontal="right"/>
    </xf>
    <xf numFmtId="4" fontId="6" fillId="0" borderId="0" xfId="34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164" fontId="4" fillId="0" borderId="15" xfId="0" applyNumberFormat="1" applyFont="1" applyBorder="1" applyAlignment="1">
      <alignment horizontal="right"/>
    </xf>
    <xf numFmtId="4" fontId="4" fillId="0" borderId="0" xfId="0" applyNumberFormat="1" applyFont="1" applyFill="1" applyAlignment="1">
      <alignment horizontal="right"/>
    </xf>
    <xf numFmtId="4" fontId="4" fillId="0" borderId="15" xfId="0" applyNumberFormat="1" applyFont="1" applyBorder="1"/>
    <xf numFmtId="0" fontId="6" fillId="0" borderId="0" xfId="0" applyFont="1" applyFill="1" applyBorder="1" applyAlignment="1">
      <alignment horizontal="center" vertical="center" wrapText="1"/>
    </xf>
    <xf numFmtId="0" fontId="9" fillId="0" borderId="0" xfId="0" applyFont="1" applyFill="1"/>
    <xf numFmtId="0" fontId="10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Fill="1" applyAlignment="1">
      <alignment horizontal="right"/>
    </xf>
    <xf numFmtId="4" fontId="4" fillId="0" borderId="0" xfId="0" applyNumberFormat="1" applyFont="1" applyBorder="1" applyAlignment="1"/>
    <xf numFmtId="0" fontId="4" fillId="0" borderId="0" xfId="0" applyFont="1" applyAlignment="1">
      <alignment horizontal="left" indent="2"/>
    </xf>
    <xf numFmtId="4" fontId="4" fillId="0" borderId="0" xfId="0" applyNumberFormat="1" applyFont="1" applyAlignment="1"/>
    <xf numFmtId="0" fontId="2" fillId="0" borderId="0" xfId="0" applyFont="1" applyAlignment="1">
      <alignment horizontal="centerContinuous"/>
    </xf>
    <xf numFmtId="4" fontId="4" fillId="0" borderId="0" xfId="39" applyNumberFormat="1" applyFont="1" applyBorder="1"/>
    <xf numFmtId="0" fontId="4" fillId="0" borderId="0" xfId="39" applyFont="1" applyBorder="1" applyAlignment="1">
      <alignment horizontal="left"/>
    </xf>
    <xf numFmtId="0" fontId="4" fillId="0" borderId="0" xfId="39" applyFont="1" applyBorder="1"/>
    <xf numFmtId="0" fontId="3" fillId="0" borderId="0" xfId="39"/>
    <xf numFmtId="0" fontId="4" fillId="0" borderId="0" xfId="39" applyFont="1" applyBorder="1" applyAlignment="1">
      <alignment horizontal="center"/>
    </xf>
    <xf numFmtId="0" fontId="3" fillId="0" borderId="0" xfId="39" applyFont="1"/>
    <xf numFmtId="4" fontId="4" fillId="0" borderId="0" xfId="0" applyNumberFormat="1" applyFont="1" applyFill="1" applyAlignment="1"/>
    <xf numFmtId="4" fontId="4" fillId="0" borderId="0" xfId="34" applyNumberFormat="1" applyFont="1" applyAlignment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3" fontId="6" fillId="0" borderId="0" xfId="34" applyNumberFormat="1" applyFont="1" applyBorder="1" applyAlignment="1">
      <alignment horizontal="center"/>
    </xf>
    <xf numFmtId="3" fontId="6" fillId="0" borderId="0" xfId="34" applyNumberFormat="1" applyFont="1" applyAlignment="1"/>
    <xf numFmtId="3" fontId="6" fillId="0" borderId="0" xfId="34" applyNumberFormat="1" applyFont="1" applyBorder="1" applyAlignment="1"/>
    <xf numFmtId="3" fontId="6" fillId="0" borderId="0" xfId="34" applyNumberFormat="1" applyFont="1"/>
    <xf numFmtId="3" fontId="4" fillId="0" borderId="0" xfId="34" applyNumberFormat="1" applyFont="1"/>
    <xf numFmtId="3" fontId="4" fillId="0" borderId="13" xfId="34" applyNumberFormat="1" applyFont="1" applyBorder="1"/>
    <xf numFmtId="0" fontId="9" fillId="0" borderId="0" xfId="39" applyFont="1"/>
    <xf numFmtId="3" fontId="4" fillId="0" borderId="0" xfId="39" applyNumberFormat="1" applyFont="1" applyAlignment="1">
      <alignment horizontal="right"/>
    </xf>
    <xf numFmtId="0" fontId="3" fillId="0" borderId="0" xfId="39" applyBorder="1"/>
    <xf numFmtId="170" fontId="0" fillId="0" borderId="0" xfId="0" applyNumberFormat="1"/>
    <xf numFmtId="3" fontId="9" fillId="0" borderId="0" xfId="0" applyNumberFormat="1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 vertical="center" wrapText="1"/>
    </xf>
    <xf numFmtId="43" fontId="4" fillId="0" borderId="0" xfId="37" applyFont="1" applyBorder="1" applyAlignment="1">
      <alignment horizontal="right"/>
    </xf>
    <xf numFmtId="169" fontId="8" fillId="0" borderId="0" xfId="0" applyNumberFormat="1" applyFont="1"/>
    <xf numFmtId="4" fontId="9" fillId="0" borderId="18" xfId="0" applyNumberFormat="1" applyFont="1" applyFill="1" applyBorder="1" applyAlignment="1"/>
    <xf numFmtId="4" fontId="9" fillId="0" borderId="18" xfId="0" applyNumberFormat="1" applyFont="1" applyFill="1" applyBorder="1" applyAlignment="1">
      <alignment horizontal="right"/>
    </xf>
    <xf numFmtId="0" fontId="4" fillId="0" borderId="0" xfId="0" applyFont="1" applyFill="1" applyBorder="1"/>
    <xf numFmtId="4" fontId="4" fillId="0" borderId="0" xfId="0" applyNumberFormat="1" applyFont="1" applyFill="1" applyBorder="1"/>
    <xf numFmtId="0" fontId="21" fillId="0" borderId="0" xfId="0" applyFont="1" applyFill="1" applyAlignment="1">
      <alignment horizontal="left"/>
    </xf>
    <xf numFmtId="0" fontId="2" fillId="0" borderId="0" xfId="39" applyFont="1" applyAlignment="1">
      <alignment vertical="center"/>
    </xf>
    <xf numFmtId="0" fontId="12" fillId="0" borderId="0" xfId="39" applyFont="1" applyAlignment="1">
      <alignment horizontal="centerContinuous"/>
    </xf>
    <xf numFmtId="0" fontId="4" fillId="0" borderId="0" xfId="39" applyFont="1" applyAlignment="1">
      <alignment horizontal="centerContinuous"/>
    </xf>
    <xf numFmtId="49" fontId="4" fillId="0" borderId="0" xfId="39" applyNumberFormat="1" applyFont="1" applyAlignment="1">
      <alignment horizontal="center"/>
    </xf>
    <xf numFmtId="0" fontId="4" fillId="0" borderId="0" xfId="39" applyFont="1" applyFill="1" applyAlignment="1">
      <alignment horizontal="left"/>
    </xf>
    <xf numFmtId="0" fontId="4" fillId="0" borderId="0" xfId="39" applyFont="1" applyFill="1" applyAlignment="1"/>
    <xf numFmtId="0" fontId="4" fillId="0" borderId="0" xfId="39" applyNumberFormat="1" applyFont="1" applyFill="1" applyAlignment="1">
      <alignment horizontal="center"/>
    </xf>
    <xf numFmtId="0" fontId="4" fillId="0" borderId="0" xfId="39" applyFont="1" applyFill="1"/>
    <xf numFmtId="0" fontId="4" fillId="0" borderId="0" xfId="39" applyFont="1"/>
    <xf numFmtId="0" fontId="4" fillId="0" borderId="0" xfId="39" applyNumberFormat="1" applyFont="1" applyAlignment="1">
      <alignment horizontal="center"/>
    </xf>
    <xf numFmtId="16" fontId="4" fillId="0" borderId="0" xfId="39" applyNumberFormat="1" applyFont="1" applyAlignment="1">
      <alignment horizontal="center"/>
    </xf>
    <xf numFmtId="0" fontId="4" fillId="0" borderId="0" xfId="39" applyFont="1" applyAlignment="1">
      <alignment horizontal="center"/>
    </xf>
    <xf numFmtId="0" fontId="4" fillId="0" borderId="0" xfId="39" applyFont="1" applyAlignment="1">
      <alignment horizontal="left"/>
    </xf>
    <xf numFmtId="0" fontId="6" fillId="0" borderId="0" xfId="39" applyFont="1" applyAlignment="1">
      <alignment horizontal="center"/>
    </xf>
    <xf numFmtId="0" fontId="12" fillId="0" borderId="0" xfId="39" applyFont="1"/>
    <xf numFmtId="4" fontId="4" fillId="0" borderId="0" xfId="39" applyNumberFormat="1" applyFont="1"/>
    <xf numFmtId="0" fontId="20" fillId="0" borderId="0" xfId="39" applyFont="1"/>
    <xf numFmtId="0" fontId="4" fillId="0" borderId="0" xfId="39" applyNumberFormat="1" applyFont="1" applyBorder="1" applyAlignment="1">
      <alignment horizontal="center"/>
    </xf>
    <xf numFmtId="49" fontId="4" fillId="0" borderId="0" xfId="39" applyNumberFormat="1" applyFont="1" applyBorder="1" applyAlignment="1">
      <alignment horizontal="center"/>
    </xf>
    <xf numFmtId="0" fontId="2" fillId="0" borderId="0" xfId="39" applyFont="1" applyAlignment="1">
      <alignment horizontal="center"/>
    </xf>
    <xf numFmtId="0" fontId="2" fillId="0" borderId="0" xfId="39" applyFont="1" applyBorder="1" applyAlignment="1">
      <alignment horizontal="centerContinuous"/>
    </xf>
    <xf numFmtId="0" fontId="3" fillId="0" borderId="0" xfId="39" applyFont="1" applyAlignment="1">
      <alignment horizontal="centerContinuous"/>
    </xf>
    <xf numFmtId="0" fontId="3" fillId="0" borderId="0" xfId="39" applyFont="1" applyBorder="1" applyAlignment="1">
      <alignment horizontal="centerContinuous"/>
    </xf>
    <xf numFmtId="0" fontId="4" fillId="0" borderId="0" xfId="39" applyFont="1" applyBorder="1" applyAlignment="1">
      <alignment horizontal="centerContinuous"/>
    </xf>
    <xf numFmtId="4" fontId="4" fillId="0" borderId="0" xfId="39" applyNumberFormat="1" applyFont="1" applyBorder="1" applyAlignment="1">
      <alignment horizontal="centerContinuous"/>
    </xf>
    <xf numFmtId="4" fontId="4" fillId="0" borderId="0" xfId="39" applyNumberFormat="1" applyFont="1" applyAlignment="1">
      <alignment horizontal="centerContinuous"/>
    </xf>
    <xf numFmtId="0" fontId="4" fillId="0" borderId="0" xfId="39" applyFont="1" applyBorder="1" applyAlignment="1"/>
    <xf numFmtId="0" fontId="6" fillId="0" borderId="0" xfId="0" applyFont="1" applyAlignment="1"/>
    <xf numFmtId="0" fontId="4" fillId="0" borderId="0" xfId="0" applyNumberFormat="1" applyFont="1" applyFill="1" applyBorder="1" applyAlignment="1"/>
    <xf numFmtId="0" fontId="4" fillId="0" borderId="13" xfId="0" applyFont="1" applyBorder="1"/>
    <xf numFmtId="0" fontId="3" fillId="0" borderId="0" xfId="0" applyFont="1" applyBorder="1"/>
    <xf numFmtId="49" fontId="4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Continuous"/>
    </xf>
    <xf numFmtId="4" fontId="4" fillId="0" borderId="0" xfId="0" applyNumberFormat="1" applyFont="1" applyFill="1" applyBorder="1" applyAlignment="1"/>
    <xf numFmtId="4" fontId="4" fillId="0" borderId="0" xfId="0" applyNumberFormat="1" applyFont="1" applyFill="1" applyBorder="1" applyAlignment="1">
      <alignment horizontal="right"/>
    </xf>
    <xf numFmtId="4" fontId="2" fillId="0" borderId="16" xfId="0" applyNumberFormat="1" applyFont="1" applyFill="1" applyBorder="1"/>
    <xf numFmtId="4" fontId="3" fillId="0" borderId="0" xfId="0" applyNumberFormat="1" applyFont="1" applyFill="1"/>
    <xf numFmtId="4" fontId="2" fillId="0" borderId="0" xfId="0" applyNumberFormat="1" applyFont="1"/>
    <xf numFmtId="0" fontId="6" fillId="0" borderId="0" xfId="0" applyFont="1" applyAlignment="1">
      <alignment horizontal="right"/>
    </xf>
    <xf numFmtId="4" fontId="3" fillId="0" borderId="0" xfId="0" applyNumberFormat="1" applyFont="1" applyBorder="1"/>
    <xf numFmtId="4" fontId="4" fillId="0" borderId="0" xfId="0" applyNumberFormat="1" applyFont="1" applyFill="1" applyAlignment="1">
      <alignment vertical="center"/>
    </xf>
    <xf numFmtId="0" fontId="57" fillId="0" borderId="0" xfId="0" applyFont="1" applyFill="1" applyBorder="1" applyAlignment="1"/>
    <xf numFmtId="3" fontId="4" fillId="0" borderId="0" xfId="0" applyNumberFormat="1" applyFont="1" applyFill="1"/>
    <xf numFmtId="4" fontId="0" fillId="0" borderId="0" xfId="0" applyNumberFormat="1" applyBorder="1"/>
    <xf numFmtId="4" fontId="0" fillId="0" borderId="13" xfId="0" applyNumberFormat="1" applyBorder="1"/>
    <xf numFmtId="0" fontId="2" fillId="0" borderId="0" xfId="0" applyFont="1" applyAlignment="1">
      <alignment horizontal="left" indent="9"/>
    </xf>
    <xf numFmtId="0" fontId="4" fillId="0" borderId="0" xfId="0" applyNumberFormat="1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9" fillId="0" borderId="0" xfId="0" applyFont="1" applyFill="1" applyBorder="1"/>
    <xf numFmtId="4" fontId="24" fillId="0" borderId="0" xfId="35" applyNumberFormat="1" applyFont="1" applyFill="1" applyBorder="1" applyAlignment="1"/>
    <xf numFmtId="0" fontId="8" fillId="0" borderId="13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0" fillId="0" borderId="13" xfId="0" applyBorder="1"/>
    <xf numFmtId="0" fontId="13" fillId="0" borderId="0" xfId="0" applyNumberFormat="1" applyFont="1" applyAlignment="1">
      <alignment horizontal="left"/>
    </xf>
    <xf numFmtId="49" fontId="6" fillId="0" borderId="0" xfId="0" applyNumberFormat="1" applyFont="1" applyBorder="1"/>
    <xf numFmtId="43" fontId="6" fillId="0" borderId="0" xfId="0" applyNumberFormat="1" applyFont="1" applyBorder="1" applyAlignment="1">
      <alignment horizontal="center"/>
    </xf>
    <xf numFmtId="167" fontId="6" fillId="0" borderId="0" xfId="0" applyNumberFormat="1" applyFont="1" applyBorder="1" applyAlignment="1">
      <alignment horizontal="right"/>
    </xf>
    <xf numFmtId="49" fontId="6" fillId="0" borderId="20" xfId="0" applyNumberFormat="1" applyFont="1" applyBorder="1"/>
    <xf numFmtId="43" fontId="6" fillId="0" borderId="20" xfId="0" applyNumberFormat="1" applyFont="1" applyBorder="1" applyAlignment="1">
      <alignment horizontal="center"/>
    </xf>
    <xf numFmtId="4" fontId="6" fillId="0" borderId="20" xfId="0" applyNumberFormat="1" applyFont="1" applyBorder="1"/>
    <xf numFmtId="167" fontId="6" fillId="0" borderId="20" xfId="0" applyNumberFormat="1" applyFont="1" applyBorder="1" applyAlignment="1">
      <alignment horizontal="right"/>
    </xf>
    <xf numFmtId="49" fontId="12" fillId="0" borderId="0" xfId="0" applyNumberFormat="1" applyFont="1" applyFill="1" applyBorder="1"/>
    <xf numFmtId="49" fontId="12" fillId="0" borderId="0" xfId="0" applyNumberFormat="1" applyFont="1"/>
    <xf numFmtId="0" fontId="11" fillId="0" borderId="0" xfId="0" applyFont="1" applyAlignment="1"/>
    <xf numFmtId="0" fontId="3" fillId="0" borderId="13" xfId="0" applyFont="1" applyBorder="1"/>
    <xf numFmtId="169" fontId="23" fillId="0" borderId="0" xfId="0" applyNumberFormat="1" applyFont="1"/>
    <xf numFmtId="169" fontId="9" fillId="0" borderId="0" xfId="0" applyNumberFormat="1" applyFont="1" applyFill="1" applyBorder="1" applyAlignment="1"/>
    <xf numFmtId="43" fontId="0" fillId="0" borderId="0" xfId="0" applyNumberFormat="1"/>
    <xf numFmtId="169" fontId="0" fillId="0" borderId="0" xfId="0" applyNumberFormat="1"/>
    <xf numFmtId="0" fontId="9" fillId="0" borderId="0" xfId="39" applyNumberFormat="1" applyFont="1" applyFill="1" applyBorder="1" applyAlignment="1"/>
    <xf numFmtId="4" fontId="8" fillId="0" borderId="0" xfId="34" applyNumberFormat="1" applyFont="1" applyAlignment="1"/>
    <xf numFmtId="4" fontId="8" fillId="0" borderId="0" xfId="34" applyNumberFormat="1" applyFont="1" applyBorder="1"/>
    <xf numFmtId="4" fontId="8" fillId="0" borderId="13" xfId="0" applyNumberFormat="1" applyFont="1" applyBorder="1"/>
    <xf numFmtId="4" fontId="4" fillId="0" borderId="0" xfId="0" applyNumberFormat="1" applyFont="1" applyAlignment="1">
      <alignment horizontal="left"/>
    </xf>
    <xf numFmtId="0" fontId="4" fillId="0" borderId="13" xfId="39" applyFont="1" applyBorder="1" applyAlignment="1">
      <alignment vertical="center"/>
    </xf>
    <xf numFmtId="0" fontId="4" fillId="0" borderId="13" xfId="39" applyFont="1" applyBorder="1"/>
    <xf numFmtId="0" fontId="3" fillId="0" borderId="13" xfId="39" applyFont="1" applyBorder="1"/>
    <xf numFmtId="0" fontId="4" fillId="0" borderId="0" xfId="39" applyFont="1" applyBorder="1" applyAlignment="1">
      <alignment vertical="center"/>
    </xf>
    <xf numFmtId="0" fontId="6" fillId="0" borderId="0" xfId="39" applyFont="1" applyBorder="1" applyAlignment="1"/>
    <xf numFmtId="0" fontId="59" fillId="0" borderId="21" xfId="39" applyFont="1" applyBorder="1"/>
    <xf numFmtId="0" fontId="60" fillId="0" borderId="21" xfId="39" applyFont="1" applyBorder="1"/>
    <xf numFmtId="4" fontId="59" fillId="0" borderId="21" xfId="39" applyNumberFormat="1" applyFont="1" applyBorder="1"/>
    <xf numFmtId="0" fontId="9" fillId="0" borderId="0" xfId="39" applyFont="1" applyFill="1" applyBorder="1"/>
    <xf numFmtId="4" fontId="9" fillId="0" borderId="0" xfId="39" applyNumberFormat="1" applyFont="1"/>
    <xf numFmtId="4" fontId="60" fillId="0" borderId="0" xfId="39" applyNumberFormat="1" applyFont="1"/>
    <xf numFmtId="0" fontId="60" fillId="0" borderId="0" xfId="39" applyFont="1"/>
    <xf numFmtId="0" fontId="4" fillId="0" borderId="0" xfId="39" applyFont="1" applyBorder="1" applyAlignment="1">
      <alignment wrapText="1"/>
    </xf>
    <xf numFmtId="0" fontId="4" fillId="0" borderId="0" xfId="39" applyFont="1" applyAlignment="1"/>
    <xf numFmtId="0" fontId="4" fillId="0" borderId="0" xfId="39" applyFont="1" applyAlignment="1">
      <alignment wrapText="1"/>
    </xf>
    <xf numFmtId="0" fontId="58" fillId="0" borderId="0" xfId="39" applyFont="1"/>
    <xf numFmtId="4" fontId="58" fillId="0" borderId="0" xfId="39" applyNumberFormat="1" applyFont="1" applyAlignment="1">
      <alignment horizontal="right"/>
    </xf>
    <xf numFmtId="0" fontId="58" fillId="0" borderId="21" xfId="39" applyFont="1" applyBorder="1"/>
    <xf numFmtId="0" fontId="58" fillId="0" borderId="21" xfId="39" applyFont="1" applyBorder="1" applyAlignment="1">
      <alignment wrapText="1"/>
    </xf>
    <xf numFmtId="4" fontId="58" fillId="0" borderId="0" xfId="39" applyNumberFormat="1" applyFont="1"/>
    <xf numFmtId="4" fontId="61" fillId="0" borderId="21" xfId="39" applyNumberFormat="1" applyFont="1" applyBorder="1"/>
    <xf numFmtId="0" fontId="61" fillId="0" borderId="21" xfId="39" applyFont="1" applyBorder="1" applyAlignment="1">
      <alignment horizontal="left"/>
    </xf>
    <xf numFmtId="4" fontId="6" fillId="0" borderId="0" xfId="39" applyNumberFormat="1" applyFont="1" applyFill="1" applyBorder="1" applyAlignment="1">
      <alignment horizontal="center" vertical="center"/>
    </xf>
    <xf numFmtId="0" fontId="6" fillId="0" borderId="0" xfId="39" applyFont="1"/>
    <xf numFmtId="4" fontId="3" fillId="0" borderId="0" xfId="39" applyNumberFormat="1"/>
    <xf numFmtId="0" fontId="61" fillId="0" borderId="21" xfId="39" applyFont="1" applyBorder="1"/>
    <xf numFmtId="4" fontId="12" fillId="0" borderId="0" xfId="39" applyNumberFormat="1" applyFont="1"/>
    <xf numFmtId="4" fontId="11" fillId="0" borderId="0" xfId="39" applyNumberFormat="1" applyFont="1"/>
    <xf numFmtId="0" fontId="11" fillId="0" borderId="0" xfId="39" applyFont="1"/>
    <xf numFmtId="0" fontId="12" fillId="0" borderId="0" xfId="39" applyFont="1" applyFill="1" applyAlignment="1">
      <alignment horizontal="center"/>
    </xf>
    <xf numFmtId="0" fontId="3" fillId="0" borderId="0" xfId="39" applyFont="1" applyFill="1"/>
    <xf numFmtId="0" fontId="3" fillId="0" borderId="0" xfId="39" applyFill="1"/>
    <xf numFmtId="0" fontId="4" fillId="0" borderId="0" xfId="39" applyFont="1" applyAlignment="1">
      <alignment horizontal="left" vertical="top" indent="1"/>
    </xf>
    <xf numFmtId="4" fontId="4" fillId="0" borderId="0" xfId="39" applyNumberFormat="1" applyFont="1" applyFill="1"/>
    <xf numFmtId="1" fontId="4" fillId="0" borderId="0" xfId="39" applyNumberFormat="1" applyFont="1" applyAlignment="1">
      <alignment horizontal="left" indent="1"/>
    </xf>
    <xf numFmtId="0" fontId="4" fillId="0" borderId="0" xfId="39" applyFont="1" applyAlignment="1">
      <alignment horizontal="left" indent="1"/>
    </xf>
    <xf numFmtId="0" fontId="6" fillId="0" borderId="16" xfId="39" applyFont="1" applyBorder="1"/>
    <xf numFmtId="4" fontId="6" fillId="0" borderId="16" xfId="39" applyNumberFormat="1" applyFont="1" applyBorder="1"/>
    <xf numFmtId="4" fontId="6" fillId="0" borderId="0" xfId="39" applyNumberFormat="1" applyFont="1" applyBorder="1"/>
    <xf numFmtId="4" fontId="12" fillId="0" borderId="0" xfId="39" applyNumberFormat="1" applyFont="1" applyAlignment="1"/>
    <xf numFmtId="0" fontId="2" fillId="0" borderId="0" xfId="39" applyFont="1" applyAlignment="1"/>
    <xf numFmtId="0" fontId="2" fillId="0" borderId="0" xfId="39" applyFont="1"/>
    <xf numFmtId="4" fontId="11" fillId="0" borderId="0" xfId="39" applyNumberFormat="1" applyFont="1" applyFill="1"/>
    <xf numFmtId="4" fontId="6" fillId="0" borderId="0" xfId="39" applyNumberFormat="1" applyFont="1" applyFill="1"/>
    <xf numFmtId="4" fontId="3" fillId="0" borderId="0" xfId="39" applyNumberFormat="1" applyFont="1" applyFill="1"/>
    <xf numFmtId="0" fontId="25" fillId="0" borderId="0" xfId="39" applyFont="1" applyFill="1"/>
    <xf numFmtId="0" fontId="58" fillId="0" borderId="0" xfId="39" applyFont="1" applyFill="1"/>
    <xf numFmtId="0" fontId="6" fillId="0" borderId="0" xfId="39" applyFont="1" applyFill="1"/>
    <xf numFmtId="0" fontId="12" fillId="0" borderId="0" xfId="39" applyFont="1" applyFill="1" applyBorder="1" applyAlignment="1">
      <alignment horizontal="center"/>
    </xf>
    <xf numFmtId="1" fontId="4" fillId="0" borderId="0" xfId="39" applyNumberFormat="1" applyFont="1" applyBorder="1" applyAlignment="1">
      <alignment horizontal="left" indent="1"/>
    </xf>
    <xf numFmtId="0" fontId="3" fillId="0" borderId="15" xfId="39" applyBorder="1"/>
    <xf numFmtId="4" fontId="49" fillId="0" borderId="15" xfId="39" applyNumberFormat="1" applyFont="1" applyBorder="1"/>
    <xf numFmtId="0" fontId="2" fillId="0" borderId="16" xfId="39" applyFont="1" applyBorder="1"/>
    <xf numFmtId="4" fontId="2" fillId="0" borderId="16" xfId="39" applyNumberFormat="1" applyFont="1" applyBorder="1"/>
    <xf numFmtId="0" fontId="3" fillId="0" borderId="0" xfId="39" applyAlignment="1">
      <alignment horizontal="centerContinuous"/>
    </xf>
    <xf numFmtId="4" fontId="12" fillId="0" borderId="0" xfId="39" applyNumberFormat="1" applyFont="1" applyAlignment="1">
      <alignment horizontal="centerContinuous"/>
    </xf>
    <xf numFmtId="4" fontId="2" fillId="0" borderId="0" xfId="39" applyNumberFormat="1" applyFont="1"/>
    <xf numFmtId="0" fontId="62" fillId="0" borderId="0" xfId="39" applyFont="1"/>
    <xf numFmtId="0" fontId="63" fillId="0" borderId="0" xfId="39" applyFont="1"/>
    <xf numFmtId="0" fontId="6" fillId="0" borderId="0" xfId="39" applyFont="1" applyAlignment="1">
      <alignment horizontal="left"/>
    </xf>
    <xf numFmtId="168" fontId="4" fillId="0" borderId="0" xfId="39" applyNumberFormat="1" applyFont="1" applyBorder="1" applyAlignment="1">
      <alignment horizontal="left" indent="1"/>
    </xf>
    <xf numFmtId="4" fontId="6" fillId="0" borderId="0" xfId="39" applyNumberFormat="1" applyFont="1"/>
    <xf numFmtId="1" fontId="4" fillId="0" borderId="0" xfId="39" applyNumberFormat="1" applyFont="1" applyBorder="1" applyAlignment="1">
      <alignment horizontal="left"/>
    </xf>
    <xf numFmtId="0" fontId="4" fillId="0" borderId="15" xfId="39" applyFont="1" applyBorder="1"/>
    <xf numFmtId="4" fontId="4" fillId="0" borderId="15" xfId="39" applyNumberFormat="1" applyFont="1" applyBorder="1"/>
    <xf numFmtId="4" fontId="12" fillId="0" borderId="0" xfId="39" applyNumberFormat="1" applyFont="1" applyBorder="1" applyAlignment="1">
      <alignment horizontal="centerContinuous"/>
    </xf>
    <xf numFmtId="0" fontId="64" fillId="0" borderId="0" xfId="39" applyFont="1"/>
    <xf numFmtId="4" fontId="4" fillId="0" borderId="0" xfId="39" applyNumberFormat="1" applyFont="1" applyBorder="1" applyAlignment="1">
      <alignment horizontal="left"/>
    </xf>
    <xf numFmtId="0" fontId="4" fillId="0" borderId="13" xfId="39" applyFont="1" applyFill="1" applyBorder="1"/>
    <xf numFmtId="0" fontId="58" fillId="0" borderId="21" xfId="39" applyFont="1" applyFill="1" applyBorder="1"/>
    <xf numFmtId="3" fontId="8" fillId="0" borderId="0" xfId="0" applyNumberFormat="1" applyFont="1"/>
    <xf numFmtId="0" fontId="6" fillId="0" borderId="0" xfId="39" applyFont="1" applyBorder="1" applyAlignment="1">
      <alignment vertical="center"/>
    </xf>
    <xf numFmtId="0" fontId="4" fillId="0" borderId="0" xfId="39" applyFont="1" applyAlignment="1">
      <alignment vertical="center"/>
    </xf>
    <xf numFmtId="0" fontId="58" fillId="0" borderId="21" xfId="39" applyFont="1" applyBorder="1" applyAlignment="1">
      <alignment vertical="center"/>
    </xf>
    <xf numFmtId="0" fontId="4" fillId="0" borderId="18" xfId="39" applyFont="1" applyBorder="1" applyAlignment="1">
      <alignment vertical="center"/>
    </xf>
    <xf numFmtId="0" fontId="4" fillId="0" borderId="18" xfId="39" applyFont="1" applyBorder="1"/>
    <xf numFmtId="0" fontId="3" fillId="0" borderId="18" xfId="39" applyFont="1" applyBorder="1"/>
    <xf numFmtId="4" fontId="4" fillId="0" borderId="0" xfId="39" applyNumberFormat="1" applyFont="1" applyFill="1" applyAlignment="1">
      <alignment horizontal="center"/>
    </xf>
    <xf numFmtId="4" fontId="4" fillId="0" borderId="13" xfId="0" applyNumberFormat="1" applyFont="1" applyBorder="1"/>
    <xf numFmtId="4" fontId="4" fillId="0" borderId="18" xfId="0" applyNumberFormat="1" applyFont="1" applyBorder="1" applyAlignment="1">
      <alignment horizontal="right"/>
    </xf>
    <xf numFmtId="4" fontId="6" fillId="0" borderId="0" xfId="35" applyNumberFormat="1" applyFont="1" applyFill="1" applyBorder="1" applyAlignment="1"/>
    <xf numFmtId="4" fontId="4" fillId="0" borderId="0" xfId="39" applyNumberFormat="1" applyFont="1" applyAlignment="1">
      <alignment horizontal="right"/>
    </xf>
    <xf numFmtId="3" fontId="4" fillId="0" borderId="0" xfId="34" applyNumberFormat="1" applyFont="1" applyFill="1"/>
    <xf numFmtId="0" fontId="4" fillId="0" borderId="13" xfId="39" applyFont="1" applyBorder="1" applyAlignment="1"/>
    <xf numFmtId="4" fontId="4" fillId="0" borderId="13" xfId="39" applyNumberFormat="1" applyFont="1" applyBorder="1"/>
    <xf numFmtId="4" fontId="3" fillId="0" borderId="13" xfId="39" applyNumberFormat="1" applyFont="1" applyBorder="1"/>
    <xf numFmtId="4" fontId="3" fillId="0" borderId="0" xfId="39" applyNumberFormat="1" applyFont="1"/>
    <xf numFmtId="0" fontId="65" fillId="0" borderId="0" xfId="0" applyFont="1" applyFill="1"/>
    <xf numFmtId="0" fontId="61" fillId="0" borderId="0" xfId="0" applyFont="1" applyFill="1"/>
    <xf numFmtId="0" fontId="2" fillId="0" borderId="0" xfId="0" applyFont="1" applyAlignment="1"/>
    <xf numFmtId="0" fontId="4" fillId="0" borderId="13" xfId="0" applyFont="1" applyBorder="1" applyAlignment="1">
      <alignment horizontal="center"/>
    </xf>
    <xf numFmtId="0" fontId="12" fillId="0" borderId="16" xfId="0" applyFont="1" applyBorder="1"/>
    <xf numFmtId="4" fontId="12" fillId="0" borderId="16" xfId="0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4" fontId="3" fillId="0" borderId="0" xfId="39" applyNumberFormat="1" applyFont="1" applyAlignment="1">
      <alignment horizontal="right"/>
    </xf>
    <xf numFmtId="2" fontId="0" fillId="0" borderId="0" xfId="0" applyNumberFormat="1"/>
    <xf numFmtId="4" fontId="2" fillId="0" borderId="0" xfId="0" applyNumberFormat="1" applyFont="1" applyAlignment="1"/>
    <xf numFmtId="4" fontId="8" fillId="0" borderId="0" xfId="34" applyNumberFormat="1" applyFont="1" applyBorder="1" applyAlignment="1"/>
    <xf numFmtId="4" fontId="6" fillId="0" borderId="18" xfId="34" applyNumberFormat="1" applyFont="1" applyBorder="1" applyAlignment="1">
      <alignment vertical="center"/>
    </xf>
    <xf numFmtId="4" fontId="6" fillId="0" borderId="0" xfId="34" applyNumberFormat="1" applyFont="1" applyBorder="1" applyAlignment="1">
      <alignment vertical="center"/>
    </xf>
    <xf numFmtId="4" fontId="9" fillId="0" borderId="0" xfId="34" applyNumberFormat="1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4" fontId="8" fillId="0" borderId="13" xfId="0" applyNumberFormat="1" applyFont="1" applyFill="1" applyBorder="1"/>
    <xf numFmtId="4" fontId="8" fillId="0" borderId="0" xfId="0" applyNumberFormat="1" applyFont="1" applyFill="1" applyBorder="1"/>
    <xf numFmtId="4" fontId="4" fillId="0" borderId="0" xfId="0" applyNumberFormat="1" applyFont="1" applyFill="1" applyAlignment="1">
      <alignment horizontal="left"/>
    </xf>
    <xf numFmtId="0" fontId="64" fillId="0" borderId="0" xfId="0" applyFont="1"/>
    <xf numFmtId="0" fontId="63" fillId="0" borderId="0" xfId="0" applyFont="1"/>
    <xf numFmtId="3" fontId="63" fillId="0" borderId="0" xfId="0" applyNumberFormat="1" applyFont="1"/>
    <xf numFmtId="170" fontId="64" fillId="0" borderId="0" xfId="0" applyNumberFormat="1" applyFont="1"/>
    <xf numFmtId="0" fontId="64" fillId="0" borderId="0" xfId="0" applyFont="1" applyFill="1"/>
    <xf numFmtId="9" fontId="0" fillId="0" borderId="0" xfId="0" applyNumberFormat="1"/>
    <xf numFmtId="0" fontId="67" fillId="0" borderId="0" xfId="0" applyFont="1"/>
    <xf numFmtId="3" fontId="3" fillId="0" borderId="0" xfId="39" applyNumberFormat="1"/>
    <xf numFmtId="3" fontId="11" fillId="0" borderId="0" xfId="39" applyNumberFormat="1" applyFont="1"/>
    <xf numFmtId="3" fontId="4" fillId="0" borderId="0" xfId="39" applyNumberFormat="1" applyFont="1"/>
    <xf numFmtId="3" fontId="25" fillId="0" borderId="0" xfId="39" applyNumberFormat="1" applyFont="1" applyFill="1"/>
    <xf numFmtId="0" fontId="12" fillId="26" borderId="9" xfId="0" applyFont="1" applyFill="1" applyBorder="1" applyAlignment="1">
      <alignment horizontal="center" vertical="center"/>
    </xf>
    <xf numFmtId="4" fontId="12" fillId="26" borderId="12" xfId="0" applyNumberFormat="1" applyFont="1" applyFill="1" applyBorder="1" applyAlignment="1">
      <alignment horizontal="center" vertical="center"/>
    </xf>
    <xf numFmtId="4" fontId="6" fillId="26" borderId="11" xfId="0" applyNumberFormat="1" applyFont="1" applyFill="1" applyBorder="1" applyAlignment="1">
      <alignment horizontal="center"/>
    </xf>
    <xf numFmtId="4" fontId="12" fillId="26" borderId="12" xfId="0" applyNumberFormat="1" applyFont="1" applyFill="1" applyBorder="1" applyAlignment="1">
      <alignment horizontal="center"/>
    </xf>
    <xf numFmtId="4" fontId="12" fillId="26" borderId="22" xfId="0" applyNumberFormat="1" applyFont="1" applyFill="1" applyBorder="1" applyAlignment="1">
      <alignment horizontal="center"/>
    </xf>
    <xf numFmtId="4" fontId="6" fillId="26" borderId="12" xfId="0" applyNumberFormat="1" applyFont="1" applyFill="1" applyBorder="1" applyAlignment="1">
      <alignment horizontal="center"/>
    </xf>
    <xf numFmtId="0" fontId="4" fillId="26" borderId="9" xfId="0" applyFont="1" applyFill="1" applyBorder="1"/>
    <xf numFmtId="0" fontId="8" fillId="26" borderId="11" xfId="0" applyFont="1" applyFill="1" applyBorder="1"/>
    <xf numFmtId="0" fontId="6" fillId="26" borderId="9" xfId="0" applyFont="1" applyFill="1" applyBorder="1" applyAlignment="1">
      <alignment horizontal="center"/>
    </xf>
    <xf numFmtId="0" fontId="6" fillId="26" borderId="11" xfId="0" applyFont="1" applyFill="1" applyBorder="1" applyAlignment="1">
      <alignment horizontal="center"/>
    </xf>
    <xf numFmtId="0" fontId="6" fillId="26" borderId="12" xfId="0" applyFont="1" applyFill="1" applyBorder="1" applyAlignment="1">
      <alignment horizontal="center"/>
    </xf>
    <xf numFmtId="0" fontId="6" fillId="26" borderId="12" xfId="0" applyFont="1" applyFill="1" applyBorder="1"/>
    <xf numFmtId="0" fontId="12" fillId="26" borderId="11" xfId="0" applyFont="1" applyFill="1" applyBorder="1" applyAlignment="1">
      <alignment horizontal="center"/>
    </xf>
    <xf numFmtId="4" fontId="12" fillId="26" borderId="12" xfId="0" applyNumberFormat="1" applyFont="1" applyFill="1" applyBorder="1"/>
    <xf numFmtId="0" fontId="6" fillId="26" borderId="17" xfId="39" applyFont="1" applyFill="1" applyBorder="1" applyAlignment="1">
      <alignment horizontal="center" vertical="center"/>
    </xf>
    <xf numFmtId="4" fontId="6" fillId="26" borderId="17" xfId="39" applyNumberFormat="1" applyFont="1" applyFill="1" applyBorder="1" applyAlignment="1">
      <alignment horizontal="center" vertical="center"/>
    </xf>
    <xf numFmtId="0" fontId="6" fillId="26" borderId="0" xfId="39" applyFont="1" applyFill="1" applyBorder="1" applyAlignment="1">
      <alignment horizontal="center" vertical="center"/>
    </xf>
    <xf numFmtId="0" fontId="6" fillId="26" borderId="23" xfId="39" applyFont="1" applyFill="1" applyBorder="1" applyAlignment="1">
      <alignment horizontal="center" vertical="center" wrapText="1"/>
    </xf>
    <xf numFmtId="0" fontId="6" fillId="26" borderId="23" xfId="39" applyFont="1" applyFill="1" applyBorder="1" applyAlignment="1">
      <alignment vertical="center"/>
    </xf>
    <xf numFmtId="4" fontId="6" fillId="26" borderId="23" xfId="39" applyNumberFormat="1" applyFont="1" applyFill="1" applyBorder="1" applyAlignment="1">
      <alignment horizontal="center" vertical="center"/>
    </xf>
    <xf numFmtId="4" fontId="6" fillId="26" borderId="24" xfId="39" applyNumberFormat="1" applyFont="1" applyFill="1" applyBorder="1" applyAlignment="1">
      <alignment horizontal="center" vertical="center"/>
    </xf>
    <xf numFmtId="0" fontId="6" fillId="26" borderId="25" xfId="39" applyFont="1" applyFill="1" applyBorder="1" applyAlignment="1">
      <alignment horizontal="center" vertical="center"/>
    </xf>
    <xf numFmtId="0" fontId="6" fillId="26" borderId="25" xfId="39" applyFont="1" applyFill="1" applyBorder="1" applyAlignment="1">
      <alignment horizontal="center" vertical="center" wrapText="1"/>
    </xf>
    <xf numFmtId="0" fontId="0" fillId="25" borderId="0" xfId="0" applyFill="1"/>
    <xf numFmtId="0" fontId="4" fillId="0" borderId="0" xfId="39" applyFont="1" applyFill="1" applyAlignment="1">
      <alignment horizontal="left" indent="1"/>
    </xf>
    <xf numFmtId="168" fontId="4" fillId="0" borderId="0" xfId="39" applyNumberFormat="1" applyFont="1" applyFill="1" applyBorder="1" applyAlignment="1">
      <alignment horizontal="left" indent="1"/>
    </xf>
    <xf numFmtId="3" fontId="63" fillId="0" borderId="0" xfId="39" applyNumberFormat="1" applyFont="1"/>
    <xf numFmtId="0" fontId="63" fillId="0" borderId="0" xfId="0" applyFont="1" applyBorder="1"/>
    <xf numFmtId="3" fontId="63" fillId="0" borderId="0" xfId="0" applyNumberFormat="1" applyFont="1" applyBorder="1"/>
    <xf numFmtId="4" fontId="3" fillId="0" borderId="0" xfId="0" applyNumberFormat="1" applyFont="1"/>
    <xf numFmtId="0" fontId="50" fillId="0" borderId="0" xfId="39" applyFont="1" applyAlignment="1">
      <alignment vertical="center"/>
    </xf>
    <xf numFmtId="0" fontId="12" fillId="0" borderId="0" xfId="39" applyFont="1" applyAlignment="1">
      <alignment vertical="center"/>
    </xf>
    <xf numFmtId="0" fontId="51" fillId="0" borderId="0" xfId="39" applyFont="1" applyAlignment="1">
      <alignment vertical="center"/>
    </xf>
    <xf numFmtId="0" fontId="52" fillId="0" borderId="0" xfId="39" applyFont="1" applyAlignment="1">
      <alignment vertical="center"/>
    </xf>
    <xf numFmtId="0" fontId="53" fillId="0" borderId="0" xfId="39" applyFont="1" applyAlignment="1">
      <alignment vertical="center"/>
    </xf>
    <xf numFmtId="0" fontId="54" fillId="0" borderId="0" xfId="39" applyFont="1" applyAlignment="1">
      <alignment vertical="center"/>
    </xf>
    <xf numFmtId="0" fontId="11" fillId="0" borderId="0" xfId="39" applyFont="1" applyAlignment="1">
      <alignment vertical="center"/>
    </xf>
    <xf numFmtId="0" fontId="69" fillId="0" borderId="0" xfId="39" applyFont="1" applyAlignment="1">
      <alignment vertical="center"/>
    </xf>
    <xf numFmtId="0" fontId="70" fillId="0" borderId="0" xfId="39" applyFont="1" applyAlignment="1">
      <alignment vertical="center"/>
    </xf>
    <xf numFmtId="0" fontId="64" fillId="0" borderId="0" xfId="0" applyFont="1" applyBorder="1"/>
    <xf numFmtId="0" fontId="64" fillId="0" borderId="0" xfId="0" applyNumberFormat="1" applyFont="1" applyFill="1" applyBorder="1"/>
    <xf numFmtId="0" fontId="71" fillId="0" borderId="0" xfId="0" applyFont="1"/>
    <xf numFmtId="4" fontId="4" fillId="0" borderId="0" xfId="39" applyNumberFormat="1" applyFont="1" applyFill="1" applyAlignment="1"/>
    <xf numFmtId="0" fontId="72" fillId="0" borderId="0" xfId="0" applyFont="1"/>
    <xf numFmtId="4" fontId="71" fillId="0" borderId="0" xfId="0" applyNumberFormat="1" applyFont="1"/>
    <xf numFmtId="0" fontId="73" fillId="26" borderId="0" xfId="39" applyFont="1" applyFill="1" applyBorder="1" applyAlignment="1">
      <alignment horizontal="center" vertical="center"/>
    </xf>
    <xf numFmtId="0" fontId="73" fillId="26" borderId="23" xfId="39" applyFont="1" applyFill="1" applyBorder="1" applyAlignment="1">
      <alignment horizontal="center" vertical="center"/>
    </xf>
    <xf numFmtId="4" fontId="73" fillId="26" borderId="23" xfId="39" applyNumberFormat="1" applyFont="1" applyFill="1" applyBorder="1" applyAlignment="1">
      <alignment horizontal="center" vertical="center" wrapText="1"/>
    </xf>
    <xf numFmtId="4" fontId="73" fillId="26" borderId="24" xfId="39" applyNumberFormat="1" applyFont="1" applyFill="1" applyBorder="1" applyAlignment="1">
      <alignment horizontal="center" vertical="center" wrapText="1"/>
    </xf>
    <xf numFmtId="4" fontId="3" fillId="0" borderId="13" xfId="39" applyNumberFormat="1" applyFont="1" applyBorder="1" applyAlignment="1">
      <alignment horizontal="right"/>
    </xf>
    <xf numFmtId="4" fontId="73" fillId="0" borderId="20" xfId="0" applyNumberFormat="1" applyFont="1" applyBorder="1"/>
    <xf numFmtId="0" fontId="71" fillId="0" borderId="13" xfId="0" applyFont="1" applyBorder="1" applyAlignment="1">
      <alignment vertical="center"/>
    </xf>
    <xf numFmtId="0" fontId="71" fillId="0" borderId="13" xfId="39" applyFont="1" applyBorder="1" applyAlignment="1">
      <alignment vertical="center"/>
    </xf>
    <xf numFmtId="0" fontId="71" fillId="0" borderId="13" xfId="39" applyFont="1" applyBorder="1"/>
    <xf numFmtId="0" fontId="71" fillId="0" borderId="0" xfId="39" applyFont="1" applyBorder="1" applyAlignment="1">
      <alignment vertical="center"/>
    </xf>
    <xf numFmtId="0" fontId="71" fillId="0" borderId="0" xfId="39" applyFont="1" applyBorder="1"/>
    <xf numFmtId="0" fontId="71" fillId="0" borderId="0" xfId="39" applyFont="1"/>
    <xf numFmtId="0" fontId="73" fillId="0" borderId="0" xfId="39" applyFont="1" applyBorder="1" applyAlignment="1"/>
    <xf numFmtId="0" fontId="71" fillId="0" borderId="0" xfId="0" applyFont="1" applyAlignment="1">
      <alignment horizontal="right"/>
    </xf>
    <xf numFmtId="0" fontId="59" fillId="0" borderId="21" xfId="39" applyFont="1" applyBorder="1" applyAlignment="1">
      <alignment horizontal="center" vertical="center"/>
    </xf>
    <xf numFmtId="0" fontId="60" fillId="0" borderId="21" xfId="39" applyFont="1" applyBorder="1" applyAlignment="1">
      <alignment horizontal="center" vertical="center"/>
    </xf>
    <xf numFmtId="4" fontId="59" fillId="0" borderId="21" xfId="39" applyNumberFormat="1" applyFont="1" applyBorder="1" applyAlignment="1">
      <alignment horizontal="right" vertical="center"/>
    </xf>
    <xf numFmtId="0" fontId="72" fillId="0" borderId="0" xfId="39" applyFont="1"/>
    <xf numFmtId="4" fontId="71" fillId="0" borderId="0" xfId="39" applyNumberFormat="1" applyFont="1"/>
    <xf numFmtId="0" fontId="72" fillId="0" borderId="0" xfId="0" applyNumberFormat="1" applyFont="1" applyFill="1" applyBorder="1" applyAlignment="1"/>
    <xf numFmtId="0" fontId="71" fillId="0" borderId="0" xfId="39" applyFont="1" applyFill="1" applyBorder="1"/>
    <xf numFmtId="0" fontId="74" fillId="0" borderId="0" xfId="39" applyFont="1"/>
    <xf numFmtId="0" fontId="74" fillId="0" borderId="13" xfId="39" applyFont="1" applyBorder="1"/>
    <xf numFmtId="0" fontId="73" fillId="0" borderId="0" xfId="39" applyFont="1" applyBorder="1" applyAlignment="1">
      <alignment horizontal="right"/>
    </xf>
    <xf numFmtId="0" fontId="60" fillId="0" borderId="0" xfId="39" applyFont="1" applyAlignment="1">
      <alignment horizontal="right"/>
    </xf>
    <xf numFmtId="0" fontId="71" fillId="0" borderId="13" xfId="39" applyFont="1" applyFill="1" applyBorder="1"/>
    <xf numFmtId="0" fontId="60" fillId="0" borderId="0" xfId="39" applyFont="1" applyFill="1"/>
    <xf numFmtId="0" fontId="6" fillId="0" borderId="0" xfId="39" applyFont="1" applyFill="1" applyBorder="1" applyAlignment="1">
      <alignment horizontal="center" vertical="center"/>
    </xf>
    <xf numFmtId="0" fontId="6" fillId="0" borderId="0" xfId="39" applyFont="1" applyFill="1" applyBorder="1" applyAlignment="1">
      <alignment horizontal="center" vertical="center" wrapText="1"/>
    </xf>
    <xf numFmtId="0" fontId="6" fillId="0" borderId="0" xfId="39" applyFont="1" applyFill="1" applyBorder="1" applyAlignment="1">
      <alignment vertical="center"/>
    </xf>
    <xf numFmtId="4" fontId="6" fillId="0" borderId="0" xfId="39" applyNumberFormat="1" applyFont="1" applyFill="1" applyBorder="1" applyAlignment="1">
      <alignment horizontal="right" vertical="center" wrapText="1"/>
    </xf>
    <xf numFmtId="0" fontId="73" fillId="0" borderId="0" xfId="0" applyFont="1"/>
    <xf numFmtId="4" fontId="73" fillId="0" borderId="0" xfId="0" applyNumberFormat="1" applyFont="1"/>
    <xf numFmtId="0" fontId="73" fillId="0" borderId="31" xfId="0" applyFont="1" applyBorder="1"/>
    <xf numFmtId="0" fontId="73" fillId="0" borderId="30" xfId="0" applyFont="1" applyBorder="1"/>
    <xf numFmtId="0" fontId="73" fillId="0" borderId="0" xfId="39" applyFont="1" applyFill="1" applyAlignment="1">
      <alignment wrapText="1"/>
    </xf>
    <xf numFmtId="0" fontId="58" fillId="0" borderId="0" xfId="39" applyFont="1" applyBorder="1" applyAlignment="1">
      <alignment vertical="center"/>
    </xf>
    <xf numFmtId="0" fontId="58" fillId="0" borderId="0" xfId="39" applyFont="1" applyBorder="1" applyAlignment="1">
      <alignment wrapText="1"/>
    </xf>
    <xf numFmtId="0" fontId="58" fillId="0" borderId="0" xfId="39" applyFont="1" applyFill="1" applyBorder="1" applyAlignment="1"/>
    <xf numFmtId="4" fontId="58" fillId="0" borderId="0" xfId="39" applyNumberFormat="1" applyFont="1" applyBorder="1" applyAlignment="1">
      <alignment horizontal="right"/>
    </xf>
    <xf numFmtId="0" fontId="73" fillId="0" borderId="0" xfId="39" applyFont="1" applyFill="1"/>
    <xf numFmtId="0" fontId="58" fillId="0" borderId="37" xfId="39" applyFont="1" applyFill="1" applyBorder="1" applyAlignment="1"/>
    <xf numFmtId="4" fontId="73" fillId="0" borderId="37" xfId="0" applyNumberFormat="1" applyFont="1" applyBorder="1"/>
    <xf numFmtId="4" fontId="6" fillId="0" borderId="0" xfId="39" applyNumberFormat="1" applyFont="1" applyFill="1" applyBorder="1" applyAlignment="1">
      <alignment horizontal="center" vertical="center" wrapText="1"/>
    </xf>
    <xf numFmtId="0" fontId="73" fillId="0" borderId="0" xfId="39" applyFont="1" applyFill="1" applyBorder="1" applyAlignment="1">
      <alignment horizontal="left" vertical="center" wrapText="1"/>
    </xf>
    <xf numFmtId="0" fontId="59" fillId="0" borderId="0" xfId="39" applyFont="1" applyFill="1" applyAlignment="1">
      <alignment wrapText="1"/>
    </xf>
    <xf numFmtId="4" fontId="73" fillId="0" borderId="0" xfId="0" applyNumberFormat="1" applyFont="1" applyBorder="1"/>
    <xf numFmtId="0" fontId="73" fillId="0" borderId="0" xfId="39" applyFont="1" applyFill="1" applyBorder="1" applyAlignment="1">
      <alignment horizontal="left" vertical="center"/>
    </xf>
    <xf numFmtId="0" fontId="6" fillId="26" borderId="11" xfId="0" applyFont="1" applyFill="1" applyBorder="1" applyAlignment="1">
      <alignment horizontal="center" vertical="center"/>
    </xf>
    <xf numFmtId="4" fontId="71" fillId="0" borderId="18" xfId="0" applyNumberFormat="1" applyFont="1" applyBorder="1"/>
    <xf numFmtId="0" fontId="6" fillId="26" borderId="23" xfId="39" applyFont="1" applyFill="1" applyBorder="1" applyAlignment="1">
      <alignment horizontal="center" vertical="center"/>
    </xf>
    <xf numFmtId="4" fontId="6" fillId="26" borderId="23" xfId="39" applyNumberFormat="1" applyFont="1" applyFill="1" applyBorder="1" applyAlignment="1">
      <alignment horizontal="center" vertical="center" wrapText="1"/>
    </xf>
    <xf numFmtId="4" fontId="6" fillId="26" borderId="24" xfId="39" applyNumberFormat="1" applyFont="1" applyFill="1" applyBorder="1" applyAlignment="1">
      <alignment horizontal="center" vertical="center" wrapText="1"/>
    </xf>
    <xf numFmtId="0" fontId="73" fillId="0" borderId="0" xfId="39" applyFont="1" applyFill="1" applyBorder="1" applyAlignment="1">
      <alignment horizontal="center" vertical="center"/>
    </xf>
    <xf numFmtId="4" fontId="73" fillId="0" borderId="0" xfId="39" applyNumberFormat="1" applyFont="1" applyFill="1" applyBorder="1" applyAlignment="1">
      <alignment horizontal="center" vertical="center" wrapText="1"/>
    </xf>
    <xf numFmtId="4" fontId="71" fillId="0" borderId="13" xfId="39" applyNumberFormat="1" applyFont="1" applyBorder="1"/>
    <xf numFmtId="3" fontId="3" fillId="0" borderId="0" xfId="39" applyNumberFormat="1" applyFont="1" applyFill="1"/>
    <xf numFmtId="3" fontId="3" fillId="0" borderId="0" xfId="39" applyNumberFormat="1" applyFont="1"/>
    <xf numFmtId="4" fontId="4" fillId="0" borderId="0" xfId="36" applyNumberFormat="1" applyFont="1" applyBorder="1" applyAlignment="1">
      <alignment horizontal="right"/>
    </xf>
    <xf numFmtId="0" fontId="6" fillId="26" borderId="14" xfId="0" applyFont="1" applyFill="1" applyBorder="1" applyAlignment="1">
      <alignment horizontal="center" vertical="center"/>
    </xf>
    <xf numFmtId="0" fontId="2" fillId="27" borderId="0" xfId="0" applyFont="1" applyFill="1" applyAlignment="1">
      <alignment horizontal="center"/>
    </xf>
    <xf numFmtId="0" fontId="6" fillId="27" borderId="11" xfId="0" applyFont="1" applyFill="1" applyBorder="1" applyAlignment="1">
      <alignment horizontal="center"/>
    </xf>
    <xf numFmtId="0" fontId="6" fillId="27" borderId="12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4" fontId="10" fillId="0" borderId="0" xfId="0" applyNumberFormat="1" applyFont="1"/>
    <xf numFmtId="10" fontId="0" fillId="0" borderId="0" xfId="50" applyNumberFormat="1" applyFont="1"/>
    <xf numFmtId="0" fontId="3" fillId="0" borderId="0" xfId="0" applyNumberFormat="1" applyFont="1" applyBorder="1"/>
    <xf numFmtId="0" fontId="3" fillId="0" borderId="0" xfId="0" applyNumberFormat="1" applyFont="1" applyFill="1" applyBorder="1"/>
    <xf numFmtId="0" fontId="4" fillId="0" borderId="0" xfId="0" applyFont="1" applyAlignment="1">
      <alignment horizontal="left"/>
    </xf>
    <xf numFmtId="0" fontId="0" fillId="0" borderId="0" xfId="0" applyAlignment="1">
      <alignment wrapText="1"/>
    </xf>
    <xf numFmtId="0" fontId="66" fillId="0" borderId="0" xfId="51" applyFont="1"/>
    <xf numFmtId="0" fontId="58" fillId="0" borderId="0" xfId="51" applyFont="1"/>
    <xf numFmtId="1" fontId="59" fillId="27" borderId="34" xfId="39" applyNumberFormat="1" applyFont="1" applyFill="1" applyBorder="1" applyAlignment="1">
      <alignment horizontal="center" vertical="center" wrapText="1"/>
    </xf>
    <xf numFmtId="171" fontId="59" fillId="27" borderId="34" xfId="39" applyNumberFormat="1" applyFont="1" applyFill="1" applyBorder="1" applyAlignment="1">
      <alignment horizontal="center" vertical="center" wrapText="1"/>
    </xf>
    <xf numFmtId="0" fontId="58" fillId="0" borderId="0" xfId="51" applyFont="1" applyAlignment="1">
      <alignment wrapText="1"/>
    </xf>
    <xf numFmtId="4" fontId="4" fillId="28" borderId="0" xfId="39" applyNumberFormat="1" applyFont="1" applyFill="1" applyBorder="1"/>
    <xf numFmtId="4" fontId="4" fillId="28" borderId="0" xfId="39" applyNumberFormat="1" applyFont="1" applyFill="1" applyBorder="1" applyAlignment="1">
      <alignment horizontal="right"/>
    </xf>
    <xf numFmtId="4" fontId="60" fillId="28" borderId="0" xfId="39" applyNumberFormat="1" applyFont="1" applyFill="1" applyBorder="1" applyAlignment="1">
      <alignment horizontal="right"/>
    </xf>
    <xf numFmtId="4" fontId="4" fillId="28" borderId="0" xfId="39" applyNumberFormat="1" applyFont="1" applyFill="1" applyBorder="1" applyAlignment="1">
      <alignment horizontal="left"/>
    </xf>
    <xf numFmtId="4" fontId="4" fillId="28" borderId="15" xfId="39" applyNumberFormat="1" applyFont="1" applyFill="1" applyBorder="1"/>
    <xf numFmtId="4" fontId="4" fillId="28" borderId="15" xfId="39" applyNumberFormat="1" applyFont="1" applyFill="1" applyBorder="1" applyAlignment="1">
      <alignment horizontal="right"/>
    </xf>
    <xf numFmtId="4" fontId="60" fillId="28" borderId="15" xfId="39" applyNumberFormat="1" applyFont="1" applyFill="1" applyBorder="1" applyAlignment="1">
      <alignment horizontal="right"/>
    </xf>
    <xf numFmtId="4" fontId="58" fillId="27" borderId="16" xfId="51" applyNumberFormat="1" applyFont="1" applyFill="1" applyBorder="1"/>
    <xf numFmtId="4" fontId="58" fillId="27" borderId="29" xfId="51" applyNumberFormat="1" applyFont="1" applyFill="1" applyBorder="1"/>
    <xf numFmtId="0" fontId="1" fillId="0" borderId="0" xfId="51"/>
    <xf numFmtId="171" fontId="1" fillId="0" borderId="0" xfId="51" applyNumberFormat="1"/>
    <xf numFmtId="4" fontId="1" fillId="0" borderId="0" xfId="51" applyNumberFormat="1"/>
    <xf numFmtId="4" fontId="58" fillId="0" borderId="0" xfId="51" applyNumberFormat="1" applyFont="1"/>
    <xf numFmtId="3" fontId="64" fillId="0" borderId="0" xfId="0" applyNumberFormat="1" applyFont="1"/>
    <xf numFmtId="0" fontId="67" fillId="0" borderId="0" xfId="0" applyFont="1" applyFill="1" applyBorder="1" applyAlignment="1"/>
    <xf numFmtId="3" fontId="67" fillId="0" borderId="0" xfId="0" applyNumberFormat="1" applyFont="1" applyFill="1" applyBorder="1" applyAlignment="1"/>
    <xf numFmtId="0" fontId="63" fillId="0" borderId="0" xfId="0" applyFont="1" applyFill="1" applyBorder="1" applyAlignment="1"/>
    <xf numFmtId="3" fontId="63" fillId="0" borderId="0" xfId="0" applyNumberFormat="1" applyFont="1" applyFill="1" applyBorder="1" applyAlignment="1"/>
    <xf numFmtId="0" fontId="62" fillId="0" borderId="0" xfId="0" applyFont="1"/>
    <xf numFmtId="0" fontId="64" fillId="0" borderId="30" xfId="0" applyFont="1" applyBorder="1"/>
    <xf numFmtId="0" fontId="64" fillId="0" borderId="32" xfId="0" applyFont="1" applyBorder="1"/>
    <xf numFmtId="0" fontId="64" fillId="0" borderId="32" xfId="0" applyNumberFormat="1" applyFont="1" applyBorder="1"/>
    <xf numFmtId="0" fontId="64" fillId="0" borderId="31" xfId="0" applyFont="1" applyBorder="1"/>
    <xf numFmtId="0" fontId="64" fillId="0" borderId="33" xfId="0" applyNumberFormat="1" applyFont="1" applyBorder="1"/>
    <xf numFmtId="0" fontId="64" fillId="0" borderId="0" xfId="0" applyNumberFormat="1" applyFont="1" applyBorder="1"/>
    <xf numFmtId="0" fontId="13" fillId="0" borderId="0" xfId="0" applyFont="1" applyFill="1" applyBorder="1" applyAlignment="1">
      <alignment horizontal="left"/>
    </xf>
    <xf numFmtId="0" fontId="76" fillId="0" borderId="0" xfId="0" applyFont="1"/>
    <xf numFmtId="0" fontId="63" fillId="0" borderId="0" xfId="0" applyFont="1" applyFill="1"/>
    <xf numFmtId="3" fontId="63" fillId="0" borderId="0" xfId="0" applyNumberFormat="1" applyFont="1" applyFill="1"/>
    <xf numFmtId="0" fontId="8" fillId="0" borderId="18" xfId="0" applyFont="1" applyBorder="1"/>
    <xf numFmtId="49" fontId="9" fillId="0" borderId="18" xfId="0" applyNumberFormat="1" applyFont="1" applyFill="1" applyBorder="1" applyAlignment="1">
      <alignment horizontal="left"/>
    </xf>
    <xf numFmtId="0" fontId="9" fillId="0" borderId="18" xfId="39" applyFont="1" applyFill="1" applyBorder="1" applyAlignment="1">
      <alignment horizontal="left" wrapText="1"/>
    </xf>
    <xf numFmtId="0" fontId="9" fillId="0" borderId="18" xfId="39" applyFont="1" applyFill="1" applyBorder="1" applyAlignment="1">
      <alignment horizontal="left"/>
    </xf>
    <xf numFmtId="4" fontId="9" fillId="0" borderId="18" xfId="39" applyNumberFormat="1" applyFont="1" applyFill="1" applyBorder="1" applyAlignment="1">
      <alignment horizontal="right"/>
    </xf>
    <xf numFmtId="4" fontId="71" fillId="0" borderId="0" xfId="0" applyNumberFormat="1" applyFont="1" applyFill="1"/>
    <xf numFmtId="0" fontId="71" fillId="0" borderId="0" xfId="0" applyFont="1" applyFill="1"/>
    <xf numFmtId="3" fontId="64" fillId="0" borderId="0" xfId="39" applyNumberFormat="1" applyFont="1"/>
    <xf numFmtId="3" fontId="6" fillId="0" borderId="38" xfId="36" applyNumberFormat="1" applyFont="1" applyBorder="1"/>
    <xf numFmtId="43" fontId="6" fillId="0" borderId="38" xfId="0" applyNumberFormat="1" applyFont="1" applyBorder="1"/>
    <xf numFmtId="0" fontId="6" fillId="26" borderId="9" xfId="0" applyFont="1" applyFill="1" applyBorder="1" applyAlignment="1">
      <alignment horizontal="center" vertical="center"/>
    </xf>
    <xf numFmtId="0" fontId="2" fillId="26" borderId="0" xfId="0" applyFont="1" applyFill="1"/>
    <xf numFmtId="0" fontId="5" fillId="26" borderId="0" xfId="0" applyFont="1" applyFill="1" applyAlignment="1"/>
    <xf numFmtId="0" fontId="4" fillId="0" borderId="0" xfId="0" applyFont="1" applyAlignment="1">
      <alignment horizontal="left"/>
    </xf>
    <xf numFmtId="0" fontId="2" fillId="0" borderId="0" xfId="39" applyFont="1" applyAlignment="1">
      <alignment horizontal="center"/>
    </xf>
    <xf numFmtId="0" fontId="4" fillId="0" borderId="0" xfId="39" applyFont="1" applyAlignment="1">
      <alignment horizontal="left"/>
    </xf>
    <xf numFmtId="0" fontId="2" fillId="26" borderId="0" xfId="39" applyFont="1" applyFill="1" applyBorder="1" applyAlignment="1">
      <alignment horizontal="center" vertical="center"/>
    </xf>
    <xf numFmtId="0" fontId="3" fillId="26" borderId="0" xfId="39" applyFill="1" applyAlignment="1">
      <alignment vertical="center"/>
    </xf>
    <xf numFmtId="0" fontId="12" fillId="0" borderId="0" xfId="39" applyFont="1" applyAlignment="1">
      <alignment horizontal="center"/>
    </xf>
    <xf numFmtId="0" fontId="12" fillId="0" borderId="0" xfId="0" applyFont="1" applyAlignment="1">
      <alignment horizontal="center"/>
    </xf>
    <xf numFmtId="0" fontId="6" fillId="24" borderId="11" xfId="0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/>
    </xf>
    <xf numFmtId="0" fontId="6" fillId="27" borderId="9" xfId="0" applyFont="1" applyFill="1" applyBorder="1" applyAlignment="1">
      <alignment horizontal="center" vertical="center" wrapText="1"/>
    </xf>
    <xf numFmtId="0" fontId="66" fillId="0" borderId="0" xfId="51" applyFont="1" applyAlignment="1">
      <alignment horizontal="center"/>
    </xf>
    <xf numFmtId="0" fontId="59" fillId="27" borderId="34" xfId="39" applyFont="1" applyFill="1" applyBorder="1" applyAlignment="1">
      <alignment horizontal="center" vertical="center" wrapText="1"/>
    </xf>
    <xf numFmtId="0" fontId="59" fillId="27" borderId="36" xfId="39" applyFont="1" applyFill="1" applyBorder="1" applyAlignment="1">
      <alignment horizontal="center" vertical="center" wrapText="1"/>
    </xf>
    <xf numFmtId="171" fontId="68" fillId="27" borderId="35" xfId="39" applyNumberFormat="1" applyFont="1" applyFill="1" applyBorder="1" applyAlignment="1">
      <alignment horizontal="center" vertical="center" wrapText="1"/>
    </xf>
    <xf numFmtId="4" fontId="12" fillId="0" borderId="0" xfId="0" applyNumberFormat="1" applyFont="1" applyAlignment="1">
      <alignment horizontal="center"/>
    </xf>
    <xf numFmtId="0" fontId="6" fillId="26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6" fillId="26" borderId="9" xfId="0" applyFont="1" applyFill="1" applyBorder="1" applyAlignment="1">
      <alignment horizontal="center" vertical="center"/>
    </xf>
    <xf numFmtId="0" fontId="6" fillId="26" borderId="11" xfId="0" applyFont="1" applyFill="1" applyBorder="1" applyAlignment="1">
      <alignment horizontal="center" vertical="center"/>
    </xf>
    <xf numFmtId="0" fontId="12" fillId="26" borderId="26" xfId="0" applyFont="1" applyFill="1" applyBorder="1" applyAlignment="1">
      <alignment horizontal="center"/>
    </xf>
    <xf numFmtId="0" fontId="12" fillId="26" borderId="27" xfId="0" applyFont="1" applyFill="1" applyBorder="1" applyAlignment="1">
      <alignment horizontal="center"/>
    </xf>
    <xf numFmtId="0" fontId="2" fillId="26" borderId="28" xfId="0" applyFont="1" applyFill="1" applyBorder="1" applyAlignment="1">
      <alignment horizontal="center" vertical="center"/>
    </xf>
    <xf numFmtId="0" fontId="5" fillId="26" borderId="27" xfId="0" applyFont="1" applyFill="1" applyBorder="1" applyAlignment="1">
      <alignment horizontal="center" vertical="center"/>
    </xf>
    <xf numFmtId="0" fontId="5" fillId="26" borderId="28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6" fillId="26" borderId="1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49" fontId="6" fillId="26" borderId="9" xfId="0" applyNumberFormat="1" applyFont="1" applyFill="1" applyBorder="1" applyAlignment="1">
      <alignment horizontal="center" vertical="center" wrapText="1"/>
    </xf>
    <xf numFmtId="0" fontId="12" fillId="26" borderId="9" xfId="0" applyFont="1" applyFill="1" applyBorder="1" applyAlignment="1">
      <alignment horizontal="center" vertical="center" wrapText="1"/>
    </xf>
    <xf numFmtId="3" fontId="6" fillId="26" borderId="12" xfId="0" applyNumberFormat="1" applyFont="1" applyFill="1" applyBorder="1" applyAlignment="1">
      <alignment horizontal="center" vertical="center"/>
    </xf>
    <xf numFmtId="0" fontId="0" fillId="26" borderId="12" xfId="0" applyFill="1" applyBorder="1" applyAlignment="1">
      <alignment vertical="center"/>
    </xf>
    <xf numFmtId="4" fontId="6" fillId="26" borderId="11" xfId="0" applyNumberFormat="1" applyFont="1" applyFill="1" applyBorder="1" applyAlignment="1">
      <alignment horizontal="center" vertical="center" wrapText="1"/>
    </xf>
    <xf numFmtId="4" fontId="12" fillId="0" borderId="0" xfId="39" applyNumberFormat="1" applyFont="1" applyAlignment="1">
      <alignment horizontal="center"/>
    </xf>
    <xf numFmtId="0" fontId="6" fillId="0" borderId="0" xfId="39" applyFont="1" applyBorder="1" applyAlignment="1">
      <alignment horizontal="center"/>
    </xf>
    <xf numFmtId="0" fontId="12" fillId="26" borderId="25" xfId="39" applyFont="1" applyFill="1" applyBorder="1" applyAlignment="1">
      <alignment horizontal="center" vertical="center" wrapText="1"/>
    </xf>
    <xf numFmtId="4" fontId="6" fillId="26" borderId="23" xfId="39" applyNumberFormat="1" applyFont="1" applyFill="1" applyBorder="1" applyAlignment="1">
      <alignment horizontal="center" vertical="center"/>
    </xf>
    <xf numFmtId="0" fontId="73" fillId="0" borderId="0" xfId="39" applyFont="1" applyBorder="1" applyAlignment="1">
      <alignment horizontal="center"/>
    </xf>
    <xf numFmtId="0" fontId="10" fillId="0" borderId="0" xfId="0" applyFont="1" applyAlignment="1">
      <alignment vertical="center"/>
    </xf>
  </cellXfs>
  <cellStyles count="52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E000000}"/>
    <cellStyle name="Incorrecto" xfId="32" builtinId="27" customBuiltin="1"/>
    <cellStyle name="Millares" xfId="33" builtinId="3"/>
    <cellStyle name="Millares [0]" xfId="34" builtinId="6"/>
    <cellStyle name="Millares_PLANTACIONES 2003" xfId="35" xr:uid="{00000000-0005-0000-0000-000022000000}"/>
    <cellStyle name="Millares_REFORESTACION.2002" xfId="36" xr:uid="{00000000-0005-0000-0000-000023000000}"/>
    <cellStyle name="Millares_SUPERF.REFOR. POR REFOR02 TENTATIVO" xfId="37" xr:uid="{00000000-0005-0000-0000-000024000000}"/>
    <cellStyle name="Neutral" xfId="38" builtinId="28" customBuiltin="1"/>
    <cellStyle name="Normal" xfId="0" builtinId="0"/>
    <cellStyle name="Normal 2" xfId="39" xr:uid="{00000000-0005-0000-0000-000027000000}"/>
    <cellStyle name="Normal 3" xfId="40" xr:uid="{00000000-0005-0000-0000-000028000000}"/>
    <cellStyle name="Normal 3 2" xfId="51" xr:uid="{00000000-0005-0000-0000-000029000000}"/>
    <cellStyle name="Notas" xfId="41" builtinId="10" customBuiltin="1"/>
    <cellStyle name="PEN-Fuente" xfId="42" xr:uid="{00000000-0005-0000-0000-00002B000000}"/>
    <cellStyle name="Porcentaje" xfId="50" builtinId="5"/>
    <cellStyle name="Salida" xfId="43" builtinId="21" customBuiltin="1"/>
    <cellStyle name="Texto de advertencia" xfId="44" builtinId="11" customBuiltin="1"/>
    <cellStyle name="Texto explicativo" xfId="45" builtinId="53" customBuiltin="1"/>
    <cellStyle name="Título" xfId="46" builtinId="15" customBuiltin="1"/>
    <cellStyle name="Título 2" xfId="47" builtinId="17" customBuiltin="1"/>
    <cellStyle name="Título 3" xfId="48" builtinId="18" customBuiltin="1"/>
    <cellStyle name="Total" xfId="49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DE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INSTALACIÓN DE PLANTACIONES  CAMPAÑA</a:t>
            </a:r>
            <a:r>
              <a:rPr lang="en-US" sz="800" b="1" baseline="0">
                <a:latin typeface="Arial" panose="020B0604020202020204" pitchFamily="34" charset="0"/>
                <a:cs typeface="Arial" panose="020B0604020202020204" pitchFamily="34" charset="0"/>
              </a:rPr>
              <a:t> 2016-marzo 2017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7C44-4A32-A747-790E618D76B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3-7C44-4A32-A747-790E618D76B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5-7C44-4A32-A747-790E618D76B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7-7C44-4A32-A747-790E618D76B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9-7C44-4A32-A747-790E618D76B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B-7C44-4A32-A747-790E618D76B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D-7C44-4A32-A747-790E618D76B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F-7C44-4A32-A747-790E618D76B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1-7C44-4A32-A747-790E618D76B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3-7C44-4A32-A747-790E618D76B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5-7C44-4A32-A747-790E618D76B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7-7C44-4A32-A747-790E618D76B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9-7C44-4A32-A747-790E618D76B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B-7C44-4A32-A747-790E618D76B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D-7C44-4A32-A747-790E618D76B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1F-7C44-4A32-A747-790E618D76B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21-7C44-4A32-A747-790E618D76B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23-7C44-4A32-A747-790E618D76B1}"/>
              </c:ext>
            </c:extLst>
          </c:dPt>
          <c:cat>
            <c:strRef>
              <c:f>'INSTALACION DE PLANTACIONES'!$H$37:$H$53</c:f>
              <c:strCache>
                <c:ptCount val="17"/>
                <c:pt idx="0">
                  <c:v>La Libertad</c:v>
                </c:pt>
                <c:pt idx="1">
                  <c:v>Ancash</c:v>
                </c:pt>
                <c:pt idx="2">
                  <c:v>Piura</c:v>
                </c:pt>
                <c:pt idx="3">
                  <c:v>Cajamarca</c:v>
                </c:pt>
                <c:pt idx="4">
                  <c:v>Amazonas</c:v>
                </c:pt>
                <c:pt idx="5">
                  <c:v>Huancavelica</c:v>
                </c:pt>
                <c:pt idx="6">
                  <c:v>Lima</c:v>
                </c:pt>
                <c:pt idx="7">
                  <c:v>Cusco</c:v>
                </c:pt>
                <c:pt idx="8">
                  <c:v>Ayacucho</c:v>
                </c:pt>
                <c:pt idx="9">
                  <c:v>Huánuco</c:v>
                </c:pt>
                <c:pt idx="10">
                  <c:v>Junín</c:v>
                </c:pt>
                <c:pt idx="11">
                  <c:v>Apurímac</c:v>
                </c:pt>
                <c:pt idx="12">
                  <c:v>Lambayeque</c:v>
                </c:pt>
                <c:pt idx="13">
                  <c:v>Pasco</c:v>
                </c:pt>
                <c:pt idx="14">
                  <c:v>Arequipa</c:v>
                </c:pt>
                <c:pt idx="15">
                  <c:v>Puno</c:v>
                </c:pt>
                <c:pt idx="16">
                  <c:v>Moquegua</c:v>
                </c:pt>
              </c:strCache>
            </c:strRef>
          </c:cat>
          <c:val>
            <c:numRef>
              <c:f>'INSTALACION DE PLANTACIONES'!$I$37:$I$53</c:f>
              <c:numCache>
                <c:formatCode>General</c:formatCode>
                <c:ptCount val="17"/>
                <c:pt idx="0">
                  <c:v>2092</c:v>
                </c:pt>
                <c:pt idx="1">
                  <c:v>1191</c:v>
                </c:pt>
                <c:pt idx="2">
                  <c:v>1094</c:v>
                </c:pt>
                <c:pt idx="3">
                  <c:v>728</c:v>
                </c:pt>
                <c:pt idx="4">
                  <c:v>564</c:v>
                </c:pt>
                <c:pt idx="5">
                  <c:v>319</c:v>
                </c:pt>
                <c:pt idx="6">
                  <c:v>235</c:v>
                </c:pt>
                <c:pt idx="7">
                  <c:v>213</c:v>
                </c:pt>
                <c:pt idx="8">
                  <c:v>197</c:v>
                </c:pt>
                <c:pt idx="9">
                  <c:v>178</c:v>
                </c:pt>
                <c:pt idx="10">
                  <c:v>143</c:v>
                </c:pt>
                <c:pt idx="11">
                  <c:v>71</c:v>
                </c:pt>
                <c:pt idx="12">
                  <c:v>61</c:v>
                </c:pt>
                <c:pt idx="13">
                  <c:v>50</c:v>
                </c:pt>
                <c:pt idx="14">
                  <c:v>36</c:v>
                </c:pt>
                <c:pt idx="15">
                  <c:v>31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7C44-4A32-A747-790E618D7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599104"/>
        <c:axId val="213599496"/>
      </c:barChart>
      <c:catAx>
        <c:axId val="21359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599496"/>
        <c:crosses val="autoZero"/>
        <c:auto val="1"/>
        <c:lblAlgn val="ctr"/>
        <c:lblOffset val="100"/>
        <c:noMultiLvlLbl val="0"/>
      </c:catAx>
      <c:valAx>
        <c:axId val="213599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solidFill>
              <a:schemeClr val="accent1"/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599104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01C-4CBE-B83E-99B6D7E0EC0F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01C-4CBE-B83E-99B6D7E0EC0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01C-4CBE-B83E-99B6D7E0EC0F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01C-4CBE-B83E-99B6D7E0EC0F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01C-4CBE-B83E-99B6D7E0EC0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01C-4CBE-B83E-99B6D7E0EC0F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01C-4CBE-B83E-99B6D7E0EC0F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01C-4CBE-B83E-99B6D7E0EC0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01C-4CBE-B83E-99B6D7E0EC0F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01C-4CBE-B83E-99B6D7E0EC0F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1C-4CBE-B83E-99B6D7E0EC0F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1C-4CBE-B83E-99B6D7E0EC0F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1C-4CBE-B83E-99B6D7E0EC0F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1C-4CBE-B83E-99B6D7E0EC0F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1C-4CBE-B83E-99B6D7E0EC0F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1C-4CBE-B83E-99B6D7E0EC0F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1C-4CBE-B83E-99B6D7E0EC0F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1C-4CBE-B83E-99B6D7E0EC0F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1C-4CBE-B83E-99B6D7E0EC0F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1C-4CBE-B83E-99B6D7E0EC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A01C-4CBE-B83E-99B6D7E0E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DFE-43E5-A663-2690702E3582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DFE-43E5-A663-2690702E3582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DFE-43E5-A663-2690702E3582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DFE-43E5-A663-2690702E3582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DFE-43E5-A663-2690702E3582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DFE-43E5-A663-2690702E358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DFE-43E5-A663-2690702E358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DFE-43E5-A663-2690702E358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FE-43E5-A663-2690702E3582}"/>
              </c:ext>
            </c:extLst>
          </c:dPt>
          <c:cat>
            <c:strRef>
              <c:f>'RES. NO MADE-IMPORT'!$H$32:$H$40</c:f>
              <c:strCache>
                <c:ptCount val="9"/>
                <c:pt idx="0">
                  <c:v>Caucho natural</c:v>
                </c:pt>
                <c:pt idx="1">
                  <c:v>Nueces y castañas</c:v>
                </c:pt>
                <c:pt idx="2">
                  <c:v>Gomas, resinas, jugos y extractos vegetales</c:v>
                </c:pt>
                <c:pt idx="3">
                  <c:v>Semillas, plantas y frutos</c:v>
                </c:pt>
                <c:pt idx="4">
                  <c:v>Extractos curtientes o tintoreros</c:v>
                </c:pt>
                <c:pt idx="5">
                  <c:v>Muebles de bambú, ratán</c:v>
                </c:pt>
                <c:pt idx="6">
                  <c:v>Cochinilla</c:v>
                </c:pt>
                <c:pt idx="7">
                  <c:v>Manufacturas de espartería o cestería</c:v>
                </c:pt>
                <c:pt idx="8">
                  <c:v>Otros</c:v>
                </c:pt>
              </c:strCache>
            </c:strRef>
          </c:cat>
          <c:val>
            <c:numRef>
              <c:f>'RES. NO MADE-IMPORT'!$I$32:$I$40</c:f>
              <c:numCache>
                <c:formatCode>#,##0</c:formatCode>
                <c:ptCount val="9"/>
                <c:pt idx="0">
                  <c:v>16757594.950999999</c:v>
                </c:pt>
                <c:pt idx="1">
                  <c:v>16073256.986000001</c:v>
                </c:pt>
                <c:pt idx="2">
                  <c:v>13865905.036000002</c:v>
                </c:pt>
                <c:pt idx="3">
                  <c:v>3500407.8569999998</c:v>
                </c:pt>
                <c:pt idx="4">
                  <c:v>2461413.4879999994</c:v>
                </c:pt>
                <c:pt idx="5">
                  <c:v>2798286.6120000007</c:v>
                </c:pt>
                <c:pt idx="6">
                  <c:v>6622328.8470000001</c:v>
                </c:pt>
                <c:pt idx="7">
                  <c:v>837426.60500000033</c:v>
                </c:pt>
                <c:pt idx="8">
                  <c:v>914199.70800000429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FE-43E5-A663-2690702E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8"/>
        <c:overlap val="100"/>
        <c:axId val="251474144"/>
        <c:axId val="251474536"/>
      </c:barChart>
      <c:catAx>
        <c:axId val="251474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1474536"/>
        <c:crosses val="autoZero"/>
        <c:auto val="1"/>
        <c:lblAlgn val="ctr"/>
        <c:lblOffset val="100"/>
        <c:noMultiLvlLbl val="0"/>
      </c:catAx>
      <c:valAx>
        <c:axId val="251474536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5147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44-4C60-92A0-D929281AF6B5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44-4C60-92A0-D929281AF6B5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F944-4C60-92A0-D929281AF6B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944-4C60-92A0-D929281AF6B5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944-4C60-92A0-D929281AF6B5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944-4C60-92A0-D929281AF6B5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4-4C60-92A0-D929281AF6B5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944-4C60-92A0-D929281AF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51475320"/>
        <c:axId val="251475712"/>
      </c:barChart>
      <c:catAx>
        <c:axId val="2514753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5147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7571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51475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44" r="0.75000000000000844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6B5-465A-81BA-2DECF883FEAB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6B5-465A-81BA-2DECF883FEA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6B5-465A-81BA-2DECF883FEA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6B5-465A-81BA-2DECF883FEAB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6B5-465A-81BA-2DECF883FEA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6B5-465A-81BA-2DECF883FEAB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6B5-465A-81BA-2DECF883FEAB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6B5-465A-81BA-2DECF883FEA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6B5-465A-81BA-2DECF883FEA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6B5-465A-81BA-2DECF883FEAB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5-465A-81BA-2DECF883FEAB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5-465A-81BA-2DECF883FEAB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5-465A-81BA-2DECF883FEAB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5-465A-81BA-2DECF883FEAB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5-465A-81BA-2DECF883FEAB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5-465A-81BA-2DECF883FEAB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5-465A-81BA-2DECF883FEAB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B5-465A-81BA-2DECF883FEAB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5-465A-81BA-2DECF883FEAB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B5-465A-81BA-2DECF883FE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36B5-465A-81BA-2DECF883F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44" r="0.75000000000000844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E4B-4189-8BA3-6193B3D72638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E4B-4189-8BA3-6193B3D72638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3E4B-4189-8BA3-6193B3D7263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E4B-4189-8BA3-6193B3D72638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E4B-4189-8BA3-6193B3D72638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3E4B-4189-8BA3-6193B3D72638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4B-4189-8BA3-6193B3D7263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3E4B-4189-8BA3-6193B3D72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51476888"/>
        <c:axId val="251477280"/>
      </c:barChart>
      <c:catAx>
        <c:axId val="251476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5147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7728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51476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66" r="0.75000000000000866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3C5-4CC4-A543-424BDFB3219D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3C5-4CC4-A543-424BDFB3219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3C5-4CC4-A543-424BDFB3219D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3C5-4CC4-A543-424BDFB3219D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3C5-4CC4-A543-424BDFB3219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3C5-4CC4-A543-424BDFB3219D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3C5-4CC4-A543-424BDFB3219D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3C5-4CC4-A543-424BDFB3219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3C5-4CC4-A543-424BDFB3219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3C5-4CC4-A543-424BDFB3219D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5-4CC4-A543-424BDFB3219D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5-4CC4-A543-424BDFB3219D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5-4CC4-A543-424BDFB3219D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5-4CC4-A543-424BDFB3219D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5-4CC4-A543-424BDFB3219D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C5-4CC4-A543-424BDFB3219D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C5-4CC4-A543-424BDFB3219D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C5-4CC4-A543-424BDFB3219D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C5-4CC4-A543-424BDFB3219D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C5-4CC4-A543-424BDFB3219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B3C5-4CC4-A543-424BDFB3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66" r="0.75000000000000866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80-4E3F-B5FB-AE508DDCB47B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780-4E3F-B5FB-AE508DDCB47B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4780-4E3F-B5FB-AE508DDCB47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780-4E3F-B5FB-AE508DDCB47B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780-4E3F-B5FB-AE508DDCB47B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4780-4E3F-B5FB-AE508DDCB47B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0-4E3F-B5FB-AE508DDCB47B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4780-4E3F-B5FB-AE508DDCB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4406720"/>
        <c:axId val="214407112"/>
      </c:barChart>
      <c:catAx>
        <c:axId val="2144067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7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40711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6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11" r="0.75000000000000511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20F-43F4-963D-A39AD7134108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20F-43F4-963D-A39AD713410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20F-43F4-963D-A39AD7134108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20F-43F4-963D-A39AD7134108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20F-43F4-963D-A39AD713410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20F-43F4-963D-A39AD7134108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20F-43F4-963D-A39AD7134108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20F-43F4-963D-A39AD713410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20F-43F4-963D-A39AD713410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20F-43F4-963D-A39AD7134108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0F-43F4-963D-A39AD7134108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0F-43F4-963D-A39AD7134108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0F-43F4-963D-A39AD7134108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0F-43F4-963D-A39AD7134108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0F-43F4-963D-A39AD7134108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0F-43F4-963D-A39AD7134108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0F-43F4-963D-A39AD7134108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0F-43F4-963D-A39AD7134108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0F-43F4-963D-A39AD7134108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0F-43F4-963D-A39AD71341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920F-43F4-963D-A39AD7134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11" r="0.75000000000000511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079-47E8-A157-D33661B9BB15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079-47E8-A157-D33661B9BB15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2079-47E8-A157-D33661B9B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079-47E8-A157-D33661B9BB15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079-47E8-A157-D33661B9BB15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079-47E8-A157-D33661B9BB15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9-47E8-A157-D33661B9BB15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079-47E8-A157-D33661B9B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4408288"/>
        <c:axId val="214408680"/>
      </c:barChart>
      <c:catAx>
        <c:axId val="2144082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8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40868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8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821-47D7-BCF7-2AD3B261DC34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21-47D7-BCF7-2AD3B261DC3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21-47D7-BCF7-2AD3B261DC3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21-47D7-BCF7-2AD3B261DC34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821-47D7-BCF7-2AD3B261DC3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821-47D7-BCF7-2AD3B261DC34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821-47D7-BCF7-2AD3B261DC34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821-47D7-BCF7-2AD3B261DC3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821-47D7-BCF7-2AD3B261DC3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821-47D7-BCF7-2AD3B261DC34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1-47D7-BCF7-2AD3B261DC34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1-47D7-BCF7-2AD3B261DC34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1-47D7-BCF7-2AD3B261DC34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21-47D7-BCF7-2AD3B261DC34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21-47D7-BCF7-2AD3B261DC34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21-47D7-BCF7-2AD3B261DC34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21-47D7-BCF7-2AD3B261DC34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21-47D7-BCF7-2AD3B261DC34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21-47D7-BCF7-2AD3B261DC34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21-47D7-BCF7-2AD3B261DC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F821-47D7-BCF7-2AD3B261D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D5-4E84-8EE9-7AF69C5CC2F7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5D5-4E84-8EE9-7AF69C5CC2F7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C5D5-4E84-8EE9-7AF69C5CC2F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5D5-4E84-8EE9-7AF69C5CC2F7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5D5-4E84-8EE9-7AF69C5CC2F7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C5D5-4E84-8EE9-7AF69C5CC2F7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5-4E84-8EE9-7AF69C5CC2F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C5D5-4E84-8EE9-7AF69C5CC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4409856"/>
        <c:axId val="214410248"/>
      </c:barChart>
      <c:catAx>
        <c:axId val="2144098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10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41024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9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33" r="0.75000000000000533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129-4012-AF3B-B54C4A560C9A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29-4012-AF3B-B54C4A560C9A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29-4012-AF3B-B54C4A560C9A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29-4012-AF3B-B54C4A560C9A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29-4012-AF3B-B54C4A560C9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29-4012-AF3B-B54C4A560C9A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29-4012-AF3B-B54C4A560C9A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129-4012-AF3B-B54C4A560C9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129-4012-AF3B-B54C4A560C9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129-4012-AF3B-B54C4A560C9A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9-4012-AF3B-B54C4A560C9A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9-4012-AF3B-B54C4A560C9A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9-4012-AF3B-B54C4A560C9A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9-4012-AF3B-B54C4A560C9A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9-4012-AF3B-B54C4A560C9A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29-4012-AF3B-B54C4A560C9A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29-4012-AF3B-B54C4A560C9A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29-4012-AF3B-B54C4A560C9A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29-4012-AF3B-B54C4A560C9A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29-4012-AF3B-B54C4A560C9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2129-4012-AF3B-B54C4A560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33" r="0.75000000000000533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GRAFICO</a:t>
            </a:r>
            <a:r>
              <a:rPr lang="en-US" sz="800" b="1" baseline="0">
                <a:latin typeface="Arial" panose="020B0604020202020204" pitchFamily="34" charset="0"/>
                <a:cs typeface="Arial" panose="020B0604020202020204" pitchFamily="34" charset="0"/>
              </a:rPr>
              <a:t> N° 3</a:t>
            </a:r>
            <a:endParaRPr lang="en-US" sz="800" b="1"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PRODUCCIÓN DE MADERA ASERRADA POR DEPARTAMENTO, 2016 (m3)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76D-48E4-A1EC-7B0C25D42A8E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76D-48E4-A1EC-7B0C25D42A8E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76D-48E4-A1EC-7B0C25D42A8E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76D-48E4-A1EC-7B0C25D42A8E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76D-48E4-A1EC-7B0C25D42A8E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76D-48E4-A1EC-7B0C25D42A8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6D-48E4-A1EC-7B0C25D42A8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76D-48E4-A1EC-7B0C25D42A8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76D-48E4-A1EC-7B0C25D42A8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76D-48E4-A1EC-7B0C25D42A8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76D-48E4-A1EC-7B0C25D42A8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76D-48E4-A1EC-7B0C25D42A8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76D-48E4-A1EC-7B0C25D42A8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76D-48E4-A1EC-7B0C25D42A8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76D-48E4-A1EC-7B0C25D42A8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76D-48E4-A1EC-7B0C25D42A8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76D-48E4-A1EC-7B0C25D42A8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76D-48E4-A1EC-7B0C25D42A8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76D-48E4-A1EC-7B0C25D42A8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76D-48E4-A1EC-7B0C25D42A8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76D-48E4-A1EC-7B0C25D42A8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76D-48E4-A1EC-7B0C25D42A8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76D-48E4-A1EC-7B0C25D42A8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76D-48E4-A1EC-7B0C25D42A8E}"/>
              </c:ext>
            </c:extLst>
          </c:dPt>
          <c:cat>
            <c:strRef>
              <c:f>'PRODUCC MAD ASERR'!$E$8:$E$31</c:f>
              <c:strCache>
                <c:ptCount val="24"/>
                <c:pt idx="0">
                  <c:v>Loreto</c:v>
                </c:pt>
                <c:pt idx="1">
                  <c:v>Madre de Dios</c:v>
                </c:pt>
                <c:pt idx="2">
                  <c:v>Ucayali</c:v>
                </c:pt>
                <c:pt idx="3">
                  <c:v>Junín</c:v>
                </c:pt>
                <c:pt idx="4">
                  <c:v>Amazonas</c:v>
                </c:pt>
                <c:pt idx="5">
                  <c:v>Pasco</c:v>
                </c:pt>
                <c:pt idx="6">
                  <c:v>San Martín</c:v>
                </c:pt>
                <c:pt idx="7">
                  <c:v>Ayacucho</c:v>
                </c:pt>
                <c:pt idx="8">
                  <c:v>Cusco</c:v>
                </c:pt>
                <c:pt idx="9">
                  <c:v>Huánuco</c:v>
                </c:pt>
                <c:pt idx="10">
                  <c:v>Cajamarca</c:v>
                </c:pt>
                <c:pt idx="11">
                  <c:v>La Libertad</c:v>
                </c:pt>
                <c:pt idx="12">
                  <c:v>Lambayeque</c:v>
                </c:pt>
                <c:pt idx="13">
                  <c:v>Piura</c:v>
                </c:pt>
                <c:pt idx="14">
                  <c:v>Puno</c:v>
                </c:pt>
                <c:pt idx="15">
                  <c:v>Ancash</c:v>
                </c:pt>
                <c:pt idx="16">
                  <c:v>Apurímac</c:v>
                </c:pt>
                <c:pt idx="17">
                  <c:v>Arequipa</c:v>
                </c:pt>
                <c:pt idx="18">
                  <c:v>Huancavelica</c:v>
                </c:pt>
                <c:pt idx="19">
                  <c:v>Ica</c:v>
                </c:pt>
                <c:pt idx="20">
                  <c:v>Lima</c:v>
                </c:pt>
                <c:pt idx="21">
                  <c:v>Moquegua</c:v>
                </c:pt>
                <c:pt idx="22">
                  <c:v>Tacna</c:v>
                </c:pt>
                <c:pt idx="23">
                  <c:v>Tumbes</c:v>
                </c:pt>
              </c:strCache>
            </c:strRef>
          </c:cat>
          <c:val>
            <c:numRef>
              <c:f>'PRODUCC MAD ASERR'!$F$8:$F$31</c:f>
              <c:numCache>
                <c:formatCode>General</c:formatCode>
                <c:ptCount val="24"/>
                <c:pt idx="0">
                  <c:v>207356.75699999995</c:v>
                </c:pt>
                <c:pt idx="1">
                  <c:v>168661.06899999999</c:v>
                </c:pt>
                <c:pt idx="2">
                  <c:v>102098.28605424838</c:v>
                </c:pt>
                <c:pt idx="3">
                  <c:v>57532.068032075469</c:v>
                </c:pt>
                <c:pt idx="4">
                  <c:v>12744.189999999997</c:v>
                </c:pt>
                <c:pt idx="5">
                  <c:v>12173.446709090911</c:v>
                </c:pt>
                <c:pt idx="6">
                  <c:v>6132.773000000001</c:v>
                </c:pt>
                <c:pt idx="7">
                  <c:v>4247.7539999999999</c:v>
                </c:pt>
                <c:pt idx="8">
                  <c:v>4210.0559999999987</c:v>
                </c:pt>
                <c:pt idx="9">
                  <c:v>3148.208000000001</c:v>
                </c:pt>
                <c:pt idx="10">
                  <c:v>470.95899999999995</c:v>
                </c:pt>
                <c:pt idx="11">
                  <c:v>271.423</c:v>
                </c:pt>
                <c:pt idx="12">
                  <c:v>40</c:v>
                </c:pt>
                <c:pt idx="13">
                  <c:v>20.02</c:v>
                </c:pt>
                <c:pt idx="14">
                  <c:v>14.012</c:v>
                </c:pt>
                <c:pt idx="15" formatCode="#,##0.0000000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376D-48E4-A1EC-7B0C25D42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412208"/>
        <c:axId val="214412600"/>
      </c:barChart>
      <c:catAx>
        <c:axId val="21441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4412600"/>
        <c:crosses val="autoZero"/>
        <c:auto val="1"/>
        <c:lblAlgn val="ctr"/>
        <c:lblOffset val="100"/>
        <c:noMultiLvlLbl val="0"/>
      </c:catAx>
      <c:valAx>
        <c:axId val="214412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solidFill>
              <a:schemeClr val="accent1"/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441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7D6-4B0D-B1BF-8241FC632EDE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7D6-4B0D-B1BF-8241FC632EDE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07D6-4B0D-B1BF-8241FC632E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7D6-4B0D-B1BF-8241FC632EDE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7D6-4B0D-B1BF-8241FC632EDE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7D6-4B0D-B1BF-8241FC632EDE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D6-4B0D-B1BF-8241FC632EDE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07D6-4B0D-B1BF-8241FC632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3844768"/>
        <c:axId val="213845160"/>
      </c:barChart>
      <c:catAx>
        <c:axId val="2138447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84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84516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844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55" r="0.7500000000000055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4CF-405B-AB2C-467F669D2E9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4CF-405B-AB2C-467F669D2E9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4CF-405B-AB2C-467F669D2E9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4CF-405B-AB2C-467F669D2E9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4CF-405B-AB2C-467F669D2E9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4CF-405B-AB2C-467F669D2E9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4CF-405B-AB2C-467F669D2E9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4CF-405B-AB2C-467F669D2E9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4CF-405B-AB2C-467F669D2E9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4CF-405B-AB2C-467F669D2E9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F-405B-AB2C-467F669D2E9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F-405B-AB2C-467F669D2E9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F-405B-AB2C-467F669D2E9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F-405B-AB2C-467F669D2E9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CF-405B-AB2C-467F669D2E91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CF-405B-AB2C-467F669D2E91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CF-405B-AB2C-467F669D2E91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CF-405B-AB2C-467F669D2E91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CF-405B-AB2C-467F669D2E91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CF-405B-AB2C-467F669D2E9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E4CF-405B-AB2C-467F669D2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55" r="0.7500000000000055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4FC-44C9-AA63-BD4D54F0BDA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4FC-44C9-AA63-BD4D54F0BDA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F4FC-44C9-AA63-BD4D54F0BD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4FC-44C9-AA63-BD4D54F0BDA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4FC-44C9-AA63-BD4D54F0BDA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4FC-44C9-AA63-BD4D54F0BDA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FC-44C9-AA63-BD4D54F0BDA1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4FC-44C9-AA63-BD4D54F0B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622587136"/>
        <c:axId val="1"/>
      </c:barChart>
      <c:catAx>
        <c:axId val="16225871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622587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828-4207-AB28-577F8BD22EE0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828-4207-AB28-577F8BD22EE0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828-4207-AB28-577F8BD22E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B828-4207-AB28-577F8BD22EE0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B828-4207-AB28-577F8BD22EE0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B828-4207-AB28-577F8BD22EE0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8-4207-AB28-577F8BD22EE0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B828-4207-AB28-577F8BD22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3847512"/>
        <c:axId val="213847904"/>
      </c:barChart>
      <c:catAx>
        <c:axId val="213847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84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84790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847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77" r="0.75000000000000577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F74-4E17-9C5C-0C1B7D974AB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F74-4E17-9C5C-0C1B7D974AB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F74-4E17-9C5C-0C1B7D974AB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F74-4E17-9C5C-0C1B7D974AB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F74-4E17-9C5C-0C1B7D974AB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F74-4E17-9C5C-0C1B7D974AB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F74-4E17-9C5C-0C1B7D974AB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F74-4E17-9C5C-0C1B7D974AB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F74-4E17-9C5C-0C1B7D974AB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F74-4E17-9C5C-0C1B7D974AB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4-4E17-9C5C-0C1B7D974AB6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4-4E17-9C5C-0C1B7D974AB6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4-4E17-9C5C-0C1B7D974AB6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4-4E17-9C5C-0C1B7D974AB6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74-4E17-9C5C-0C1B7D974AB6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74-4E17-9C5C-0C1B7D974AB6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74-4E17-9C5C-0C1B7D974AB6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74-4E17-9C5C-0C1B7D974AB6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74-4E17-9C5C-0C1B7D974AB6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74-4E17-9C5C-0C1B7D974A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F74-4E17-9C5C-0C1B7D974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577" r="0.75000000000000577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71-48B5-B961-BE2E8794D3AF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B71-48B5-B961-BE2E8794D3AF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9B71-48B5-B961-BE2E8794D3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B71-48B5-B961-BE2E8794D3AF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B71-48B5-B961-BE2E8794D3AF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B71-48B5-B961-BE2E8794D3AF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1-48B5-B961-BE2E8794D3A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B71-48B5-B961-BE2E8794D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3849080"/>
        <c:axId val="213849472"/>
      </c:barChart>
      <c:catAx>
        <c:axId val="2138490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84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84947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849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1E1-4765-9D79-11ED83E2249D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1E1-4765-9D79-11ED83E2249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1E1-4765-9D79-11ED83E2249D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1E1-4765-9D79-11ED83E2249D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1E1-4765-9D79-11ED83E2249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1E1-4765-9D79-11ED83E2249D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1E1-4765-9D79-11ED83E2249D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1E1-4765-9D79-11ED83E2249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1E1-4765-9D79-11ED83E2249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1E1-4765-9D79-11ED83E2249D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E1-4765-9D79-11ED83E2249D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1-4765-9D79-11ED83E2249D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1-4765-9D79-11ED83E2249D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E1-4765-9D79-11ED83E2249D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E1-4765-9D79-11ED83E2249D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E1-4765-9D79-11ED83E2249D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E1-4765-9D79-11ED83E2249D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E1-4765-9D79-11ED83E2249D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E1-4765-9D79-11ED83E2249D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E1-4765-9D79-11ED83E2249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11E1-4765-9D79-11ED83E22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1-CBE4-4BA8-8B8F-6E9C43E2617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3-CBE4-4BA8-8B8F-6E9C43E2617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5-CBE4-4BA8-8B8F-6E9C43E2617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7-CBE4-4BA8-8B8F-6E9C43E2617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9-CBE4-4BA8-8B8F-6E9C43E2617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B-CBE4-4BA8-8B8F-6E9C43E2617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D-CBE4-4BA8-8B8F-6E9C43E2617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0F-CBE4-4BA8-8B8F-6E9C43E2617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1-CBE4-4BA8-8B8F-6E9C43E2617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3-CBE4-4BA8-8B8F-6E9C43E2617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5-CBE4-4BA8-8B8F-6E9C43E2617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7-CBE4-4BA8-8B8F-6E9C43E2617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9-CBE4-4BA8-8B8F-6E9C43E2617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B-CBE4-4BA8-8B8F-6E9C43E2617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D-CBE4-4BA8-8B8F-6E9C43E2617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matte"/>
            </c:spPr>
            <c:extLst>
              <c:ext xmlns:c16="http://schemas.microsoft.com/office/drawing/2014/chart" uri="{C3380CC4-5D6E-409C-BE32-E72D297353CC}">
                <c16:uniqueId val="{0000001F-CBE4-4BA8-8B8F-6E9C43E26173}"/>
              </c:ext>
            </c:extLst>
          </c:dPt>
          <c:cat>
            <c:strRef>
              <c:f>GRAFICO!$I$4:$I$20</c:f>
              <c:strCache>
                <c:ptCount val="17"/>
                <c:pt idx="0">
                  <c:v>Tornillo</c:v>
                </c:pt>
                <c:pt idx="1">
                  <c:v>Capinuri</c:v>
                </c:pt>
                <c:pt idx="2">
                  <c:v>Panguana</c:v>
                </c:pt>
                <c:pt idx="3">
                  <c:v>Lupuna</c:v>
                </c:pt>
                <c:pt idx="4">
                  <c:v>Shihuahuaco</c:v>
                </c:pt>
                <c:pt idx="5">
                  <c:v>Cumala</c:v>
                </c:pt>
                <c:pt idx="6">
                  <c:v>Cachimbo</c:v>
                </c:pt>
                <c:pt idx="7">
                  <c:v>Capirona</c:v>
                </c:pt>
                <c:pt idx="8">
                  <c:v>Copaiba</c:v>
                </c:pt>
                <c:pt idx="9">
                  <c:v>Huayruro</c:v>
                </c:pt>
                <c:pt idx="10">
                  <c:v>Bolaina</c:v>
                </c:pt>
                <c:pt idx="11">
                  <c:v>Eucalipto</c:v>
                </c:pt>
                <c:pt idx="12">
                  <c:v>Catahua</c:v>
                </c:pt>
                <c:pt idx="13">
                  <c:v>Moena</c:v>
                </c:pt>
                <c:pt idx="14">
                  <c:v>Pashaco</c:v>
                </c:pt>
                <c:pt idx="15">
                  <c:v>Misa</c:v>
                </c:pt>
                <c:pt idx="16">
                  <c:v>Cedro</c:v>
                </c:pt>
              </c:strCache>
            </c:strRef>
          </c:cat>
          <c:val>
            <c:numRef>
              <c:f>GRAFICO!$J$4:$J$20</c:f>
              <c:numCache>
                <c:formatCode>#,##0</c:formatCode>
                <c:ptCount val="17"/>
                <c:pt idx="0">
                  <c:v>151836.6053846154</c:v>
                </c:pt>
                <c:pt idx="1">
                  <c:v>139506.74200000006</c:v>
                </c:pt>
                <c:pt idx="2">
                  <c:v>108448.80007692309</c:v>
                </c:pt>
                <c:pt idx="3">
                  <c:v>101967.66530769237</c:v>
                </c:pt>
                <c:pt idx="4">
                  <c:v>101324.00807692306</c:v>
                </c:pt>
                <c:pt idx="5">
                  <c:v>98860.676576922953</c:v>
                </c:pt>
                <c:pt idx="6">
                  <c:v>92536.966038461527</c:v>
                </c:pt>
                <c:pt idx="7">
                  <c:v>69947.263615384625</c:v>
                </c:pt>
                <c:pt idx="8">
                  <c:v>57448.985384615429</c:v>
                </c:pt>
                <c:pt idx="9">
                  <c:v>43370.736923076918</c:v>
                </c:pt>
                <c:pt idx="10">
                  <c:v>36464.499461538449</c:v>
                </c:pt>
                <c:pt idx="11">
                  <c:v>35699.72880000007</c:v>
                </c:pt>
                <c:pt idx="12">
                  <c:v>33109.457230769229</c:v>
                </c:pt>
                <c:pt idx="13">
                  <c:v>26449.766923076921</c:v>
                </c:pt>
                <c:pt idx="14">
                  <c:v>23727.118692307697</c:v>
                </c:pt>
                <c:pt idx="15">
                  <c:v>18823.105846153852</c:v>
                </c:pt>
                <c:pt idx="16">
                  <c:v>18364.181176923074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BE4-4BA8-8B8F-6E9C43E26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3"/>
        <c:axId val="213850648"/>
        <c:axId val="213851040"/>
      </c:barChart>
      <c:catAx>
        <c:axId val="21385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851040"/>
        <c:crosses val="autoZero"/>
        <c:auto val="1"/>
        <c:lblAlgn val="ctr"/>
        <c:lblOffset val="100"/>
        <c:noMultiLvlLbl val="0"/>
      </c:catAx>
      <c:valAx>
        <c:axId val="213851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850648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FF2-413E-8F03-4ED857394E89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FF2-413E-8F03-4ED857394E89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FF2-413E-8F03-4ED857394E89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FF2-413E-8F03-4ED857394E89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FF2-413E-8F03-4ED857394E89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FF2-413E-8F03-4ED857394E8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F2-413E-8F03-4ED857394E8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F2-413E-8F03-4ED857394E8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F2-413E-8F03-4ED857394E8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FF2-413E-8F03-4ED857394E8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FF2-413E-8F03-4ED857394E8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FF2-413E-8F03-4ED857394E8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FF2-413E-8F03-4ED857394E8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FF2-413E-8F03-4ED857394E8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FF2-413E-8F03-4ED857394E8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FF2-413E-8F03-4ED857394E89}"/>
              </c:ext>
            </c:extLst>
          </c:dPt>
          <c:cat>
            <c:strRef>
              <c:f>GRAFICO!$I$34:$I$49</c:f>
              <c:strCache>
                <c:ptCount val="16"/>
                <c:pt idx="0">
                  <c:v>Tornillo</c:v>
                </c:pt>
                <c:pt idx="1">
                  <c:v>Panguana</c:v>
                </c:pt>
                <c:pt idx="2">
                  <c:v>Cumala</c:v>
                </c:pt>
                <c:pt idx="3">
                  <c:v>Shihuahuaco</c:v>
                </c:pt>
                <c:pt idx="4">
                  <c:v>Cachimbo</c:v>
                </c:pt>
                <c:pt idx="5">
                  <c:v>Copaiba</c:v>
                </c:pt>
                <c:pt idx="6">
                  <c:v>Lupuna</c:v>
                </c:pt>
                <c:pt idx="7">
                  <c:v>Huayruro</c:v>
                </c:pt>
                <c:pt idx="8">
                  <c:v>Moenas</c:v>
                </c:pt>
                <c:pt idx="9">
                  <c:v>Missa</c:v>
                </c:pt>
                <c:pt idx="10">
                  <c:v>Zapote</c:v>
                </c:pt>
                <c:pt idx="11">
                  <c:v>Pashaco</c:v>
                </c:pt>
                <c:pt idx="12">
                  <c:v>Congona</c:v>
                </c:pt>
                <c:pt idx="13">
                  <c:v>Cedro</c:v>
                </c:pt>
                <c:pt idx="14">
                  <c:v>Capirona</c:v>
                </c:pt>
                <c:pt idx="15">
                  <c:v>Higuera</c:v>
                </c:pt>
              </c:strCache>
            </c:strRef>
          </c:cat>
          <c:val>
            <c:numRef>
              <c:f>GRAFICO!$J$34:$J$49</c:f>
              <c:numCache>
                <c:formatCode>#,##0</c:formatCode>
                <c:ptCount val="16"/>
                <c:pt idx="0">
                  <c:v>57826.113981132134</c:v>
                </c:pt>
                <c:pt idx="1">
                  <c:v>55589.549000000006</c:v>
                </c:pt>
                <c:pt idx="2">
                  <c:v>22600.552979245294</c:v>
                </c:pt>
                <c:pt idx="3">
                  <c:v>22000.807000000004</c:v>
                </c:pt>
                <c:pt idx="4">
                  <c:v>18978.260099999996</c:v>
                </c:pt>
                <c:pt idx="5">
                  <c:v>11164.884000000002</c:v>
                </c:pt>
                <c:pt idx="6">
                  <c:v>9231.3658415094305</c:v>
                </c:pt>
                <c:pt idx="7">
                  <c:v>8424.6009999999969</c:v>
                </c:pt>
                <c:pt idx="8">
                  <c:v>8293.9406886792422</c:v>
                </c:pt>
                <c:pt idx="9">
                  <c:v>6818.9599999999973</c:v>
                </c:pt>
                <c:pt idx="10">
                  <c:v>6785.9029245282973</c:v>
                </c:pt>
                <c:pt idx="11">
                  <c:v>6393.1554905660369</c:v>
                </c:pt>
                <c:pt idx="12">
                  <c:v>5541.9099999999971</c:v>
                </c:pt>
                <c:pt idx="13">
                  <c:v>5405.6209999999992</c:v>
                </c:pt>
                <c:pt idx="14">
                  <c:v>4145.7150000000001</c:v>
                </c:pt>
                <c:pt idx="15">
                  <c:v>3665.8523999999989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FF2-413E-8F03-4ED857394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-27"/>
        <c:axId val="213851824"/>
        <c:axId val="213852216"/>
      </c:barChart>
      <c:catAx>
        <c:axId val="21385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852216"/>
        <c:crosses val="autoZero"/>
        <c:auto val="1"/>
        <c:lblAlgn val="ctr"/>
        <c:lblOffset val="100"/>
        <c:noMultiLvlLbl val="0"/>
      </c:catAx>
      <c:valAx>
        <c:axId val="213852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1385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PARQUET!$A$20</c:f>
              <c:strCache>
                <c:ptCount val="1"/>
                <c:pt idx="0">
                  <c:v>Ucayali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PARQUET!$C$20</c:f>
              <c:numCache>
                <c:formatCode>#,##0.00</c:formatCode>
                <c:ptCount val="1"/>
                <c:pt idx="0">
                  <c:v>3538.8060000000005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A-4AD5-A90E-CBFA00049B58}"/>
            </c:ext>
          </c:extLst>
        </c:ser>
        <c:ser>
          <c:idx val="0"/>
          <c:order val="1"/>
          <c:tx>
            <c:v>PARQUET!#REF!</c:v>
          </c:tx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PARQUET!#REF!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A-4AD5-A90E-CBFA00049B58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76CA-4AD5-A90E-CBFA00049B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6CA-4AD5-A90E-CBFA00049B58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6CA-4AD5-A90E-CBFA00049B58}"/>
            </c:ext>
          </c:extLst>
        </c:ser>
        <c:ser>
          <c:idx val="4"/>
          <c:order val="4"/>
          <c:tx>
            <c:strRef>
              <c:f>PARQUET!#REF!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PARQUET!#REF!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A-4AD5-A90E-CBFA00049B58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A-4AD5-A90E-CBFA00049B5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76CA-4AD5-A90E-CBFA00049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7542200"/>
        <c:axId val="217542592"/>
      </c:barChart>
      <c:catAx>
        <c:axId val="21754220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4259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2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 paperSize="9" orientation="landscape" horizontalDpi="-4" verticalDpi="72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538-4091-866F-3782E1F9F5C4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538-4091-866F-3782E1F9F5C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538-4091-866F-3782E1F9F5C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538-4091-866F-3782E1F9F5C4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538-4091-866F-3782E1F9F5C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538-4091-866F-3782E1F9F5C4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538-4091-866F-3782E1F9F5C4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538-4091-866F-3782E1F9F5C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538-4091-866F-3782E1F9F5C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538-4091-866F-3782E1F9F5C4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8-4091-866F-3782E1F9F5C4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8-4091-866F-3782E1F9F5C4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8-4091-866F-3782E1F9F5C4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8-4091-866F-3782E1F9F5C4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8-4091-866F-3782E1F9F5C4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38-4091-866F-3782E1F9F5C4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38-4091-866F-3782E1F9F5C4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38-4091-866F-3782E1F9F5C4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38-4091-866F-3782E1F9F5C4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38-4091-866F-3782E1F9F5C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0538-4091-866F-3782E1F9F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 paperSize="268" orientation="landscape" horizontalDpi="-3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DC-457D-80B2-4BD7FAD1D2D7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6DC-457D-80B2-4BD7FAD1D2D7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76DC-457D-80B2-4BD7FAD1D2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6DC-457D-80B2-4BD7FAD1D2D7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6DC-457D-80B2-4BD7FAD1D2D7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6DC-457D-80B2-4BD7FAD1D2D7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C-457D-80B2-4BD7FAD1D2D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76DC-457D-80B2-4BD7FAD1D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7543768"/>
        <c:axId val="217544160"/>
      </c:barChart>
      <c:catAx>
        <c:axId val="2175437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4416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3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 paperSize="9" orientation="landscape" horizontalDpi="-4" verticalDpi="72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FEB-4BF3-8515-F3A922D365FE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FEB-4BF3-8515-F3A922D365F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FEB-4BF3-8515-F3A922D365F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FEB-4BF3-8515-F3A922D365FE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FEB-4BF3-8515-F3A922D365F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FEB-4BF3-8515-F3A922D365FE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FEB-4BF3-8515-F3A922D365FE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FEB-4BF3-8515-F3A922D365F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FEB-4BF3-8515-F3A922D365F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FEB-4BF3-8515-F3A922D365FE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EB-4BF3-8515-F3A922D365FE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EB-4BF3-8515-F3A922D365FE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EB-4BF3-8515-F3A922D365FE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EB-4BF3-8515-F3A922D365FE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EB-4BF3-8515-F3A922D365FE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EB-4BF3-8515-F3A922D365FE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EB-4BF3-8515-F3A922D365FE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EB-4BF3-8515-F3A922D365FE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EB-4BF3-8515-F3A922D365FE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EB-4BF3-8515-F3A922D365F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BFEB-4BF3-8515-F3A922D36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 paperSize="268" orientation="landscape" horizontalDpi="-3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1B9-44B5-9614-B6B1FE087E7A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B9-44B5-9614-B6B1FE087E7A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B9-44B5-9614-B6B1FE087E7A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B9-44B5-9614-B6B1FE087E7A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B9-44B5-9614-B6B1FE087E7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B9-44B5-9614-B6B1FE087E7A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B9-44B5-9614-B6B1FE087E7A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1B9-44B5-9614-B6B1FE087E7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1B9-44B5-9614-B6B1FE087E7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1B9-44B5-9614-B6B1FE087E7A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B9-44B5-9614-B6B1FE087E7A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9-44B5-9614-B6B1FE087E7A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9-44B5-9614-B6B1FE087E7A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B9-44B5-9614-B6B1FE087E7A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B9-44B5-9614-B6B1FE087E7A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B9-44B5-9614-B6B1FE087E7A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B9-44B5-9614-B6B1FE087E7A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B9-44B5-9614-B6B1FE087E7A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B9-44B5-9614-B6B1FE087E7A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B9-44B5-9614-B6B1FE087E7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21B9-44B5-9614-B6B1FE087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ECE-4072-8444-4F86F5AE0EAF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ECE-4072-8444-4F86F5AE0EAF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5ECE-4072-8444-4F86F5AE0E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5ECE-4072-8444-4F86F5AE0EAF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5ECE-4072-8444-4F86F5AE0EAF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5ECE-4072-8444-4F86F5AE0EAF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CE-4072-8444-4F86F5AE0EA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5ECE-4072-8444-4F86F5AE0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7545336"/>
        <c:axId val="217545728"/>
      </c:barChart>
      <c:catAx>
        <c:axId val="2175453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4572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5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B91-4CDA-A4D8-6BCEC00AD688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B91-4CDA-A4D8-6BCEC00AD68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B91-4CDA-A4D8-6BCEC00AD688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B91-4CDA-A4D8-6BCEC00AD688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B91-4CDA-A4D8-6BCEC00AD68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B91-4CDA-A4D8-6BCEC00AD688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B91-4CDA-A4D8-6BCEC00AD688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B91-4CDA-A4D8-6BCEC00AD68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B91-4CDA-A4D8-6BCEC00AD68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B91-4CDA-A4D8-6BCEC00AD688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91-4CDA-A4D8-6BCEC00AD688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1-4CDA-A4D8-6BCEC00AD688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1-4CDA-A4D8-6BCEC00AD688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91-4CDA-A4D8-6BCEC00AD688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91-4CDA-A4D8-6BCEC00AD688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91-4CDA-A4D8-6BCEC00AD688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91-4CDA-A4D8-6BCEC00AD688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91-4CDA-A4D8-6BCEC00AD688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91-4CDA-A4D8-6BCEC00AD688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91-4CDA-A4D8-6BCEC00AD6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2B91-4CDA-A4D8-6BCEC00AD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96-41F2-BD75-9241B5B563D3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296-41F2-BD75-9241B5B563D3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296-41F2-BD75-9241B5B563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296-41F2-BD75-9241B5B563D3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296-41F2-BD75-9241B5B563D3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296-41F2-BD75-9241B5B563D3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6-41F2-BD75-9241B5B563D3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1296-41F2-BD75-9241B5B56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7546904"/>
        <c:axId val="217547296"/>
      </c:barChart>
      <c:catAx>
        <c:axId val="2175469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4729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6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DD3-49AE-AC8B-33E67A5B0654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DD3-49AE-AC8B-33E67A5B065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DD3-49AE-AC8B-33E67A5B065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DD3-49AE-AC8B-33E67A5B0654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DD3-49AE-AC8B-33E67A5B065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DD3-49AE-AC8B-33E67A5B0654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DD3-49AE-AC8B-33E67A5B0654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DD3-49AE-AC8B-33E67A5B065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DD3-49AE-AC8B-33E67A5B065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DD3-49AE-AC8B-33E67A5B0654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3-49AE-AC8B-33E67A5B0654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3-49AE-AC8B-33E67A5B0654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3-49AE-AC8B-33E67A5B0654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3-49AE-AC8B-33E67A5B0654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D3-49AE-AC8B-33E67A5B0654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D3-49AE-AC8B-33E67A5B0654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D3-49AE-AC8B-33E67A5B0654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D3-49AE-AC8B-33E67A5B0654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D3-49AE-AC8B-33E67A5B0654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D3-49AE-AC8B-33E67A5B06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DD3-49AE-AC8B-33E67A5B0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" r="0.750000000000006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1FC-4CE1-AEDD-FF90ADE6474A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1FC-4CE1-AEDD-FF90ADE6474A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1FC-4CE1-AEDD-FF90ADE647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D1FC-4CE1-AEDD-FF90ADE6474A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D1FC-4CE1-AEDD-FF90ADE6474A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D1FC-4CE1-AEDD-FF90ADE6474A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FC-4CE1-AEDD-FF90ADE6474A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D1FC-4CE1-AEDD-FF90ADE64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7548472"/>
        <c:axId val="217548864"/>
      </c:barChart>
      <c:catAx>
        <c:axId val="21754847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4886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7548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22" r="0.75000000000000622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8D2-4F1B-B3EB-FF0ABD7A044B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8D2-4F1B-B3EB-FF0ABD7A044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8D2-4F1B-B3EB-FF0ABD7A044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8D2-4F1B-B3EB-FF0ABD7A044B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8D2-4F1B-B3EB-FF0ABD7A044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8D2-4F1B-B3EB-FF0ABD7A044B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8D2-4F1B-B3EB-FF0ABD7A044B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8D2-4F1B-B3EB-FF0ABD7A044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8D2-4F1B-B3EB-FF0ABD7A044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8D2-4F1B-B3EB-FF0ABD7A044B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2-4F1B-B3EB-FF0ABD7A044B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2-4F1B-B3EB-FF0ABD7A044B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2-4F1B-B3EB-FF0ABD7A044B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2-4F1B-B3EB-FF0ABD7A044B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2-4F1B-B3EB-FF0ABD7A044B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2-4F1B-B3EB-FF0ABD7A044B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2-4F1B-B3EB-FF0ABD7A044B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2-4F1B-B3EB-FF0ABD7A044B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2-4F1B-B3EB-FF0ABD7A044B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2-4F1B-B3EB-FF0ABD7A044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319.49099999999498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B8D2-4F1B-B3EB-FF0ABD7A0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22" r="0.75000000000000622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15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5833245844269463E-2"/>
          <c:y val="5.1188388964867368E-2"/>
          <c:w val="0.89944461942257214"/>
          <c:h val="0.88348395181692962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explosion val="5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947-4D11-BF95-3C0F9E796A67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947-4D11-BF95-3C0F9E796A67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947-4D11-BF95-3C0F9E796A67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947-4D11-BF95-3C0F9E796A67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947-4D11-BF95-3C0F9E796A67}"/>
              </c:ext>
            </c:extLst>
          </c:dPt>
          <c:dPt>
            <c:idx val="5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947-4D11-BF95-3C0F9E796A67}"/>
              </c:ext>
            </c:extLst>
          </c:dPt>
          <c:dLbls>
            <c:dLbl>
              <c:idx val="0"/>
              <c:layout>
                <c:manualLayout>
                  <c:x val="-6.7971478565179363E-2"/>
                  <c:y val="6.219627207615997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47-4D11-BF95-3C0F9E796A67}"/>
                </c:ext>
              </c:extLst>
            </c:dLbl>
            <c:dLbl>
              <c:idx val="1"/>
              <c:layout>
                <c:manualLayout>
                  <c:x val="1.9199650043744531E-2"/>
                  <c:y val="-0.1217596423328440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47-4D11-BF95-3C0F9E796A67}"/>
                </c:ext>
              </c:extLst>
            </c:dLbl>
            <c:dLbl>
              <c:idx val="2"/>
              <c:layout>
                <c:manualLayout>
                  <c:x val="4.9493613298337666E-2"/>
                  <c:y val="0.1140097233646208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47-4D11-BF95-3C0F9E796A67}"/>
                </c:ext>
              </c:extLst>
            </c:dLbl>
            <c:dLbl>
              <c:idx val="3"/>
              <c:layout>
                <c:manualLayout>
                  <c:x val="-4.4596850393700788E-2"/>
                  <c:y val="0.1103259424658621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47-4D11-BF95-3C0F9E796A67}"/>
                </c:ext>
              </c:extLst>
            </c:dLbl>
            <c:dLbl>
              <c:idx val="4"/>
              <c:layout>
                <c:manualLayout>
                  <c:x val="-7.9160104986876645E-2"/>
                  <c:y val="8.26998123819035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47-4D11-BF95-3C0F9E796A67}"/>
                </c:ext>
              </c:extLst>
            </c:dLbl>
            <c:dLbl>
              <c:idx val="5"/>
              <c:layout>
                <c:manualLayout>
                  <c:x val="-0.10283219597550307"/>
                  <c:y val="7.894388780500187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47-4D11-BF95-3C0F9E796A6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PARQUET!$K$26:$K$28</c:f>
              <c:strCache>
                <c:ptCount val="3"/>
                <c:pt idx="0">
                  <c:v>Junín</c:v>
                </c:pt>
                <c:pt idx="1">
                  <c:v>Loreto</c:v>
                </c:pt>
                <c:pt idx="2">
                  <c:v>Ucayali</c:v>
                </c:pt>
              </c:strCache>
            </c:strRef>
          </c:cat>
          <c:val>
            <c:numRef>
              <c:f>PARQUET!$L$26:$L$28</c:f>
              <c:numCache>
                <c:formatCode>#,##0</c:formatCode>
                <c:ptCount val="3"/>
                <c:pt idx="0">
                  <c:v>111.06099999999999</c:v>
                </c:pt>
                <c:pt idx="1">
                  <c:v>2184.4880000000003</c:v>
                </c:pt>
                <c:pt idx="2">
                  <c:v>3538.8060000000005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47-4D11-BF95-3C0F9E796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15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3610377215244799E-2"/>
          <c:y val="2.6063769363681474E-2"/>
          <c:w val="0.82647520442914324"/>
          <c:h val="0.80810556052091675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explosion val="11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ED5-4059-8A43-6635011DA3D8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ED5-4059-8A43-6635011DA3D8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ED5-4059-8A43-6635011DA3D8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ED5-4059-8A43-6635011DA3D8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ED5-4059-8A43-6635011DA3D8}"/>
              </c:ext>
            </c:extLst>
          </c:dPt>
          <c:dPt>
            <c:idx val="5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ED5-4059-8A43-6635011DA3D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ED5-4059-8A43-6635011DA3D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1ED5-4059-8A43-6635011DA3D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1ED5-4059-8A43-6635011DA3D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1ED5-4059-8A43-6635011DA3D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1ED5-4059-8A43-6635011DA3D8}"/>
              </c:ext>
            </c:extLst>
          </c:dPt>
          <c:dLbls>
            <c:dLbl>
              <c:idx val="0"/>
              <c:layout>
                <c:manualLayout>
                  <c:x val="-5.3930946255581237E-2"/>
                  <c:y val="-5.036496402793296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D5-4059-8A43-6635011DA3D8}"/>
                </c:ext>
              </c:extLst>
            </c:dLbl>
            <c:dLbl>
              <c:idx val="1"/>
              <c:layout>
                <c:manualLayout>
                  <c:x val="0.16779401748335177"/>
                  <c:y val="3.9399972497743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5-4059-8A43-6635011DA3D8}"/>
                </c:ext>
              </c:extLst>
            </c:dLbl>
            <c:dLbl>
              <c:idx val="2"/>
              <c:layout>
                <c:manualLayout>
                  <c:x val="0.20668289191123837"/>
                  <c:y val="5.67632235036679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D5-4059-8A43-6635011DA3D8}"/>
                </c:ext>
              </c:extLst>
            </c:dLbl>
            <c:dLbl>
              <c:idx val="3"/>
              <c:layout>
                <c:manualLayout>
                  <c:x val="0.19837921086310484"/>
                  <c:y val="0.105313555623314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D5-4059-8A43-6635011DA3D8}"/>
                </c:ext>
              </c:extLst>
            </c:dLbl>
            <c:dLbl>
              <c:idx val="4"/>
              <c:layout>
                <c:manualLayout>
                  <c:x val="0.14529992841803857"/>
                  <c:y val="0.1395667796650701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D5-4059-8A43-6635011DA3D8}"/>
                </c:ext>
              </c:extLst>
            </c:dLbl>
            <c:dLbl>
              <c:idx val="5"/>
              <c:layout>
                <c:manualLayout>
                  <c:x val="3.7412637469902997E-2"/>
                  <c:y val="0.1700562600517758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D5-4059-8A43-6635011DA3D8}"/>
                </c:ext>
              </c:extLst>
            </c:dLbl>
            <c:dLbl>
              <c:idx val="6"/>
              <c:layout>
                <c:manualLayout>
                  <c:x val="-5.9882432051365481E-2"/>
                  <c:y val="0.1817707866243369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D5-4059-8A43-6635011DA3D8}"/>
                </c:ext>
              </c:extLst>
            </c:dLbl>
            <c:dLbl>
              <c:idx val="7"/>
              <c:layout>
                <c:manualLayout>
                  <c:x val="-0.15542257217847769"/>
                  <c:y val="0.1102347855720768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D5-4059-8A43-6635011DA3D8}"/>
                </c:ext>
              </c:extLst>
            </c:dLbl>
            <c:dLbl>
              <c:idx val="8"/>
              <c:layout>
                <c:manualLayout>
                  <c:x val="-0.17686748660549662"/>
                  <c:y val="2.7446056714436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D5-4059-8A43-6635011DA3D8}"/>
                </c:ext>
              </c:extLst>
            </c:dLbl>
            <c:dLbl>
              <c:idx val="9"/>
              <c:layout>
                <c:manualLayout>
                  <c:x val="-0.12400286327845383"/>
                  <c:y val="-3.85445327306751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D5-4059-8A43-6635011DA3D8}"/>
                </c:ext>
              </c:extLst>
            </c:dLbl>
            <c:dLbl>
              <c:idx val="10"/>
              <c:layout>
                <c:manualLayout>
                  <c:x val="-0.10243543524001648"/>
                  <c:y val="-5.1021230546637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D5-4059-8A43-6635011DA3D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PARQUET!$H$26:$H$35</c:f>
              <c:strCache>
                <c:ptCount val="10"/>
                <c:pt idx="0">
                  <c:v>Shihuahuaco</c:v>
                </c:pt>
                <c:pt idx="1">
                  <c:v>Capirona</c:v>
                </c:pt>
                <c:pt idx="2">
                  <c:v>Estoraque</c:v>
                </c:pt>
                <c:pt idx="3">
                  <c:v>Quinilla</c:v>
                </c:pt>
                <c:pt idx="4">
                  <c:v>Tahuari</c:v>
                </c:pt>
                <c:pt idx="5">
                  <c:v>Pumaquiro</c:v>
                </c:pt>
                <c:pt idx="6">
                  <c:v>Quina Quina </c:v>
                </c:pt>
                <c:pt idx="7">
                  <c:v>Huayruro</c:v>
                </c:pt>
                <c:pt idx="8">
                  <c:v>Ana caspi</c:v>
                </c:pt>
                <c:pt idx="9">
                  <c:v>Otras especies</c:v>
                </c:pt>
              </c:strCache>
            </c:strRef>
          </c:cat>
          <c:val>
            <c:numRef>
              <c:f>PARQUET!$I$26:$I$35</c:f>
              <c:numCache>
                <c:formatCode>#,##0</c:formatCode>
                <c:ptCount val="10"/>
                <c:pt idx="0">
                  <c:v>4578.5650000000005</c:v>
                </c:pt>
                <c:pt idx="1">
                  <c:v>565.74699999999984</c:v>
                </c:pt>
                <c:pt idx="2">
                  <c:v>309.88499999999999</c:v>
                </c:pt>
                <c:pt idx="3">
                  <c:v>98.069000000000003</c:v>
                </c:pt>
                <c:pt idx="4">
                  <c:v>85.256</c:v>
                </c:pt>
                <c:pt idx="5">
                  <c:v>53.653999999999996</c:v>
                </c:pt>
                <c:pt idx="6">
                  <c:v>50.618000000000002</c:v>
                </c:pt>
                <c:pt idx="7">
                  <c:v>46.492999999999995</c:v>
                </c:pt>
                <c:pt idx="8">
                  <c:v>25.956999999999997</c:v>
                </c:pt>
                <c:pt idx="9">
                  <c:v>20.110999999999997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D5-4059-8A43-6635011DA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1A-4750-B985-FEB49A7EB63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91A-4750-B985-FEB49A7EB63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C91A-4750-B985-FEB49A7EB6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91A-4750-B985-FEB49A7EB63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91A-4750-B985-FEB49A7EB63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C91A-4750-B985-FEB49A7EB63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750-B985-FEB49A7EB631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C91A-4750-B985-FEB49A7EB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4622592"/>
        <c:axId val="244622984"/>
      </c:barChart>
      <c:catAx>
        <c:axId val="2446225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2298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2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F31-4E03-AD28-14C940C92559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F31-4E03-AD28-14C940C92559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F31-4E03-AD28-14C940C92559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F31-4E03-AD28-14C940C92559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F31-4E03-AD28-14C940C9255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F31-4E03-AD28-14C940C92559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F31-4E03-AD28-14C940C92559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F31-4E03-AD28-14C940C9255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F31-4E03-AD28-14C940C9255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F31-4E03-AD28-14C940C92559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1-4E03-AD28-14C940C92559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1-4E03-AD28-14C940C92559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1-4E03-AD28-14C940C92559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31-4E03-AD28-14C940C92559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31-4E03-AD28-14C940C92559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31-4E03-AD28-14C940C92559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31-4E03-AD28-14C940C92559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31-4E03-AD28-14C940C92559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31-4E03-AD28-14C940C92559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31-4E03-AD28-14C940C9255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AF31-4E03-AD28-14C940C9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B6-4ACC-8D1A-50099773AE9E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EB6-4ACC-8D1A-50099773AE9E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EB6-4ACC-8D1A-50099773AE9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EB6-4ACC-8D1A-50099773AE9E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EB6-4ACC-8D1A-50099773AE9E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EB6-4ACC-8D1A-50099773AE9E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B6-4ACC-8D1A-50099773AE9E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1EB6-4ACC-8D1A-50099773A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3601848"/>
        <c:axId val="213602240"/>
      </c:barChart>
      <c:catAx>
        <c:axId val="2136018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60224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1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9" orientation="landscape" horizontalDpi="-4" verticalDpi="72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3C-4E57-93AE-F1CC8C61E4C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D3C-4E57-93AE-F1CC8C61E4C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3D3C-4E57-93AE-F1CC8C61E4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D3C-4E57-93AE-F1CC8C61E4C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D3C-4E57-93AE-F1CC8C61E4C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3D3C-4E57-93AE-F1CC8C61E4C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3C-4E57-93AE-F1CC8C61E4C1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3D3C-4E57-93AE-F1CC8C61E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4624160"/>
        <c:axId val="244624552"/>
      </c:barChart>
      <c:catAx>
        <c:axId val="2446241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2455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4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C71-4219-B770-0C250FAEE362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C71-4219-B770-0C250FAEE36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C71-4219-B770-0C250FAEE36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C71-4219-B770-0C250FAEE362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C71-4219-B770-0C250FAEE36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C71-4219-B770-0C250FAEE362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C71-4219-B770-0C250FAEE362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C71-4219-B770-0C250FAEE36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C71-4219-B770-0C250FAEE36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C71-4219-B770-0C250FAEE362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1-4219-B770-0C250FAEE362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1-4219-B770-0C250FAEE362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71-4219-B770-0C250FAEE362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71-4219-B770-0C250FAEE362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71-4219-B770-0C250FAEE362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71-4219-B770-0C250FAEE362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71-4219-B770-0C250FAEE362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71-4219-B770-0C250FAEE362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71-4219-B770-0C250FAEE362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71-4219-B770-0C250FAEE36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987.21699999999896</c:v>
              </c:pt>
              <c:pt idx="2">
                <c:v>1639.9549999999899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319.49099999999697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FC71-4219-B770-0C250FAEE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4B-4CEB-B1A9-8034444DF215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64B-4CEB-B1A9-8034444DF215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764B-4CEB-B1A9-8034444DF2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64B-4CEB-B1A9-8034444DF215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64B-4CEB-B1A9-8034444DF215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64B-4CEB-B1A9-8034444DF215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4B-4CEB-B1A9-8034444DF215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764B-4CEB-B1A9-8034444DF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4625728"/>
        <c:axId val="244626120"/>
      </c:barChart>
      <c:catAx>
        <c:axId val="244625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6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2612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5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44" r="0.75000000000000644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F76-43A4-9854-D54578F7076C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F76-43A4-9854-D54578F7076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F76-43A4-9854-D54578F7076C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F76-43A4-9854-D54578F7076C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F76-43A4-9854-D54578F7076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F76-43A4-9854-D54578F7076C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F76-43A4-9854-D54578F7076C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F76-43A4-9854-D54578F7076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F76-43A4-9854-D54578F7076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F76-43A4-9854-D54578F7076C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76-43A4-9854-D54578F7076C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6-43A4-9854-D54578F7076C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76-43A4-9854-D54578F7076C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76-43A4-9854-D54578F7076C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76-43A4-9854-D54578F7076C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76-43A4-9854-D54578F7076C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76-43A4-9854-D54578F7076C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76-43A4-9854-D54578F7076C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76-43A4-9854-D54578F7076C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76-43A4-9854-D54578F7076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1F76-43A4-9854-D54578F7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44" r="0.75000000000000644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365-453D-960E-483344B12B4D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365-453D-960E-483344B12B4D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6365-453D-960E-483344B12B4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6365-453D-960E-483344B12B4D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365-453D-960E-483344B12B4D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6365-453D-960E-483344B12B4D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65-453D-960E-483344B12B4D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6365-453D-960E-483344B1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4627296"/>
        <c:axId val="244627688"/>
      </c:barChart>
      <c:catAx>
        <c:axId val="2446272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2768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4627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9B5-48A4-A765-62C9B5564460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B5-48A4-A765-62C9B5564460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B5-48A4-A765-62C9B556446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B5-48A4-A765-62C9B5564460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B5-48A4-A765-62C9B556446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B5-48A4-A765-62C9B5564460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B5-48A4-A765-62C9B5564460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9B5-48A4-A765-62C9B556446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9B5-48A4-A765-62C9B556446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9B5-48A4-A765-62C9B5564460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5-48A4-A765-62C9B5564460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5-48A4-A765-62C9B5564460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5-48A4-A765-62C9B5564460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5-48A4-A765-62C9B5564460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5-48A4-A765-62C9B5564460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5-48A4-A765-62C9B5564460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5-48A4-A765-62C9B5564460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B5-48A4-A765-62C9B5564460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B5-48A4-A765-62C9B5564460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B5-48A4-A765-62C9B556446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79B5-48A4-A765-62C9B556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39681193052414E-3"/>
          <c:y val="0.17420746319753508"/>
          <c:w val="0.83511955260534476"/>
          <c:h val="0.82317292538095088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explosion val="10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BE3-4935-A485-FFC7CAE5B552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BE3-4935-A485-FFC7CAE5B552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BE3-4935-A485-FFC7CAE5B552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BE3-4935-A485-FFC7CAE5B552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BE3-4935-A485-FFC7CAE5B552}"/>
              </c:ext>
            </c:extLst>
          </c:dPt>
          <c:dPt>
            <c:idx val="5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BE3-4935-A485-FFC7CAE5B55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0BE3-4935-A485-FFC7CAE5B55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0BE3-4935-A485-FFC7CAE5B55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0BE3-4935-A485-FFC7CAE5B55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0BE3-4935-A485-FFC7CAE5B552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0BE3-4935-A485-FFC7CAE5B552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0BE3-4935-A485-FFC7CAE5B552}"/>
              </c:ext>
            </c:extLst>
          </c:dPt>
          <c:dLbls>
            <c:dLbl>
              <c:idx val="0"/>
              <c:layout>
                <c:manualLayout>
                  <c:x val="0.30527476898995531"/>
                  <c:y val="-5.07547643501085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3-4935-A485-FFC7CAE5B552}"/>
                </c:ext>
              </c:extLst>
            </c:dLbl>
            <c:dLbl>
              <c:idx val="1"/>
              <c:layout>
                <c:manualLayout>
                  <c:x val="-5.2067437204616311E-2"/>
                  <c:y val="-3.1540568298527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3-4935-A485-FFC7CAE5B552}"/>
                </c:ext>
              </c:extLst>
            </c:dLbl>
            <c:dLbl>
              <c:idx val="2"/>
              <c:layout>
                <c:manualLayout>
                  <c:x val="-7.9772384300397362E-2"/>
                  <c:y val="-6.01695766290083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3-4935-A485-FFC7CAE5B552}"/>
                </c:ext>
              </c:extLst>
            </c:dLbl>
            <c:dLbl>
              <c:idx val="3"/>
              <c:layout>
                <c:manualLayout>
                  <c:x val="-0.10921722511209987"/>
                  <c:y val="-9.25765148921602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3-4935-A485-FFC7CAE5B552}"/>
                </c:ext>
              </c:extLst>
            </c:dLbl>
            <c:dLbl>
              <c:idx val="4"/>
              <c:layout>
                <c:manualLayout>
                  <c:x val="-7.7548893702949401E-2"/>
                  <c:y val="-0.104170717790710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3-4935-A485-FFC7CAE5B552}"/>
                </c:ext>
              </c:extLst>
            </c:dLbl>
            <c:dLbl>
              <c:idx val="5"/>
              <c:layout>
                <c:manualLayout>
                  <c:x val="-6.3769495864087825E-2"/>
                  <c:y val="-0.1538982083761268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3-4935-A485-FFC7CAE5B552}"/>
                </c:ext>
              </c:extLst>
            </c:dLbl>
            <c:dLbl>
              <c:idx val="6"/>
              <c:layout>
                <c:manualLayout>
                  <c:x val="2.1721127527922272E-2"/>
                  <c:y val="-0.1621262124843090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E3-4935-A485-FFC7CAE5B552}"/>
                </c:ext>
              </c:extLst>
            </c:dLbl>
            <c:dLbl>
              <c:idx val="7"/>
              <c:layout>
                <c:manualLayout>
                  <c:x val="2.1136089455045467E-2"/>
                  <c:y val="-0.1024331849823119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E3-4935-A485-FFC7CAE5B552}"/>
                </c:ext>
              </c:extLst>
            </c:dLbl>
            <c:dLbl>
              <c:idx val="9"/>
              <c:layout>
                <c:manualLayout>
                  <c:x val="6.2368777214215604E-2"/>
                  <c:y val="2.07707406139450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E3-4935-A485-FFC7CAE5B55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'PARQUET X SP'!$G$9:$G$18</c:f>
              <c:strCache>
                <c:ptCount val="10"/>
                <c:pt idx="0">
                  <c:v>Shihuahuaco</c:v>
                </c:pt>
                <c:pt idx="1">
                  <c:v>Capirona</c:v>
                </c:pt>
                <c:pt idx="2">
                  <c:v>Estoraque</c:v>
                </c:pt>
                <c:pt idx="3">
                  <c:v>Quinilla</c:v>
                </c:pt>
                <c:pt idx="4">
                  <c:v>Tahuari</c:v>
                </c:pt>
                <c:pt idx="5">
                  <c:v>Pumaquiro</c:v>
                </c:pt>
                <c:pt idx="6">
                  <c:v>Quina Quina </c:v>
                </c:pt>
                <c:pt idx="7">
                  <c:v>Huayruro</c:v>
                </c:pt>
                <c:pt idx="8">
                  <c:v>Ana caspi</c:v>
                </c:pt>
                <c:pt idx="9">
                  <c:v>Otras especies</c:v>
                </c:pt>
              </c:strCache>
            </c:strRef>
          </c:cat>
          <c:val>
            <c:numRef>
              <c:f>'PARQUET X SP'!$H$9:$H$18</c:f>
              <c:numCache>
                <c:formatCode>General</c:formatCode>
                <c:ptCount val="10"/>
                <c:pt idx="0">
                  <c:v>4578.5650000000005</c:v>
                </c:pt>
                <c:pt idx="1">
                  <c:v>565.74699999999984</c:v>
                </c:pt>
                <c:pt idx="2">
                  <c:v>309.88499999999999</c:v>
                </c:pt>
                <c:pt idx="3">
                  <c:v>98.069000000000003</c:v>
                </c:pt>
                <c:pt idx="4">
                  <c:v>85.256</c:v>
                </c:pt>
                <c:pt idx="5">
                  <c:v>53.653999999999996</c:v>
                </c:pt>
                <c:pt idx="6">
                  <c:v>50.618000000000002</c:v>
                </c:pt>
                <c:pt idx="7">
                  <c:v>46.492999999999995</c:v>
                </c:pt>
                <c:pt idx="8">
                  <c:v>25.956999999999997</c:v>
                </c:pt>
                <c:pt idx="9">
                  <c:v>20.110999999999997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E3-4935-A485-FFC7CAE5B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D4B-421A-88F0-531A6728AD1A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D4B-421A-88F0-531A6728AD1A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6D4B-421A-88F0-531A6728AD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6D4B-421A-88F0-531A6728AD1A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D4B-421A-88F0-531A6728AD1A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6D4B-421A-88F0-531A6728AD1A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4B-421A-88F0-531A6728AD1A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6D4B-421A-88F0-531A6728A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5483696"/>
        <c:axId val="245484088"/>
      </c:barChart>
      <c:catAx>
        <c:axId val="2454836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4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8408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2A5-4A01-BEB8-8A3A04E49F0E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2A5-4A01-BEB8-8A3A04E49F0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2A5-4A01-BEB8-8A3A04E49F0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2A5-4A01-BEB8-8A3A04E49F0E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2A5-4A01-BEB8-8A3A04E49F0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2A5-4A01-BEB8-8A3A04E49F0E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2A5-4A01-BEB8-8A3A04E49F0E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2A5-4A01-BEB8-8A3A04E49F0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2A5-4A01-BEB8-8A3A04E49F0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2A5-4A01-BEB8-8A3A04E49F0E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A5-4A01-BEB8-8A3A04E49F0E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A5-4A01-BEB8-8A3A04E49F0E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A5-4A01-BEB8-8A3A04E49F0E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A5-4A01-BEB8-8A3A04E49F0E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A5-4A01-BEB8-8A3A04E49F0E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A5-4A01-BEB8-8A3A04E49F0E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A5-4A01-BEB8-8A3A04E49F0E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A5-4A01-BEB8-8A3A04E49F0E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A5-4A01-BEB8-8A3A04E49F0E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A5-4A01-BEB8-8A3A04E49F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82A5-4A01-BEB8-8A3A04E49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66" r="0.75000000000000666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87-49D4-8DB2-A1E952D29A37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487-49D4-8DB2-A1E952D29A37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9487-49D4-8DB2-A1E952D29A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487-49D4-8DB2-A1E952D29A37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487-49D4-8DB2-A1E952D29A37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487-49D4-8DB2-A1E952D29A37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87-49D4-8DB2-A1E952D29A3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487-49D4-8DB2-A1E952D29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5485264"/>
        <c:axId val="245485656"/>
      </c:barChart>
      <c:catAx>
        <c:axId val="2454852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8565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DC6-4E4A-877F-8E2570AECA3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DC6-4E4A-877F-8E2570AECA3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DC6-4E4A-877F-8E2570AECA3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DC6-4E4A-877F-8E2570AECA3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DC6-4E4A-877F-8E2570AECA3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DC6-4E4A-877F-8E2570AECA3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DC6-4E4A-877F-8E2570AECA3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DC6-4E4A-877F-8E2570AECA3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DC6-4E4A-877F-8E2570AECA3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DC6-4E4A-877F-8E2570AECA3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6-4E4A-877F-8E2570AECA3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6-4E4A-877F-8E2570AECA3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6-4E4A-877F-8E2570AECA3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C6-4E4A-877F-8E2570AECA3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6-4E4A-877F-8E2570AECA31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6-4E4A-877F-8E2570AECA31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6-4E4A-877F-8E2570AECA31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C6-4E4A-877F-8E2570AECA31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C6-4E4A-877F-8E2570AECA31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C6-4E4A-877F-8E2570AECA3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BDC6-4E4A-877F-8E2570AEC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paperSize="268" orientation="landscape" horizontalDpi="-3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152-4E1A-8A2E-7985B1B4B17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152-4E1A-8A2E-7985B1B4B17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152-4E1A-8A2E-7985B1B4B17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152-4E1A-8A2E-7985B1B4B17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152-4E1A-8A2E-7985B1B4B17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152-4E1A-8A2E-7985B1B4B17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152-4E1A-8A2E-7985B1B4B17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152-4E1A-8A2E-7985B1B4B17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152-4E1A-8A2E-7985B1B4B17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152-4E1A-8A2E-7985B1B4B17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2-4E1A-8A2E-7985B1B4B176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2-4E1A-8A2E-7985B1B4B176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2-4E1A-8A2E-7985B1B4B176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52-4E1A-8A2E-7985B1B4B176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52-4E1A-8A2E-7985B1B4B176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52-4E1A-8A2E-7985B1B4B176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52-4E1A-8A2E-7985B1B4B176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52-4E1A-8A2E-7985B1B4B176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52-4E1A-8A2E-7985B1B4B176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52-4E1A-8A2E-7985B1B4B17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5152-4E1A-8A2E-7985B1B4B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PRODUCCIÓN DE MADERA LAMINADA /CHAPAS DECORATIVAS POR DEPARTAMENTO (m3)</a:t>
            </a:r>
          </a:p>
        </c:rich>
      </c:tx>
      <c:layout>
        <c:manualLayout>
          <c:xMode val="edge"/>
          <c:yMode val="edge"/>
          <c:x val="0.12008330284015703"/>
          <c:y val="2.7777777777777776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222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/>
            </a:scene3d>
            <a:sp3d>
              <a:bevelT w="0"/>
              <a:bevelB w="19050"/>
            </a:sp3d>
          </c:spPr>
          <c:explosion val="3"/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/>
              </a:sp3d>
            </c:spPr>
            <c:extLst>
              <c:ext xmlns:c16="http://schemas.microsoft.com/office/drawing/2014/chart" uri="{C3380CC4-5D6E-409C-BE32-E72D297353CC}">
                <c16:uniqueId val="{00000001-C32E-40A9-B644-F521AC75A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/>
              </a:sp3d>
            </c:spPr>
            <c:extLst>
              <c:ext xmlns:c16="http://schemas.microsoft.com/office/drawing/2014/chart" uri="{C3380CC4-5D6E-409C-BE32-E72D297353CC}">
                <c16:uniqueId val="{00000003-C32E-40A9-B644-F521AC75A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/>
              </a:sp3d>
            </c:spPr>
            <c:extLst>
              <c:ext xmlns:c16="http://schemas.microsoft.com/office/drawing/2014/chart" uri="{C3380CC4-5D6E-409C-BE32-E72D297353CC}">
                <c16:uniqueId val="{00000005-C32E-40A9-B644-F521AC75ADBD}"/>
              </c:ext>
            </c:extLst>
          </c:dPt>
          <c:dLbls>
            <c:dLbl>
              <c:idx val="0"/>
              <c:layout>
                <c:manualLayout>
                  <c:x val="-2.1990865599631371E-2"/>
                  <c:y val="-0.1386562226596675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2E-40A9-B644-F521AC75ADBD}"/>
                </c:ext>
              </c:extLst>
            </c:dLbl>
            <c:dLbl>
              <c:idx val="1"/>
              <c:layout>
                <c:manualLayout>
                  <c:x val="7.195097600751714E-2"/>
                  <c:y val="-3.24611767279090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E-40A9-B644-F521AC75ADBD}"/>
                </c:ext>
              </c:extLst>
            </c:dLbl>
            <c:dLbl>
              <c:idx val="2"/>
              <c:layout>
                <c:manualLayout>
                  <c:x val="8.7874828899399626E-2"/>
                  <c:y val="2.62341426071741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E-40A9-B644-F521AC75ADBD}"/>
                </c:ext>
              </c:extLst>
            </c:dLbl>
            <c:dLbl>
              <c:idx val="3"/>
              <c:layout>
                <c:manualLayout>
                  <c:x val="6.0900791015580887E-2"/>
                  <c:y val="7.00601487314085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E-40A9-B644-F521AC75A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>
                  <a:solidFill>
                    <a:schemeClr val="accent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MADERA.LAMINADA!$H$8:$H$11</c:f>
              <c:strCache>
                <c:ptCount val="4"/>
                <c:pt idx="0">
                  <c:v>Loreto</c:v>
                </c:pt>
                <c:pt idx="1">
                  <c:v>Junín</c:v>
                </c:pt>
                <c:pt idx="2">
                  <c:v>San Martín</c:v>
                </c:pt>
                <c:pt idx="3">
                  <c:v>Ucayali</c:v>
                </c:pt>
              </c:strCache>
            </c:strRef>
          </c:cat>
          <c:val>
            <c:numRef>
              <c:f>MADERA.LAMINADA!$I$8:$I$11</c:f>
              <c:numCache>
                <c:formatCode>General</c:formatCode>
                <c:ptCount val="4"/>
                <c:pt idx="0" formatCode="#,##0">
                  <c:v>685.25</c:v>
                </c:pt>
                <c:pt idx="1">
                  <c:v>145.28</c:v>
                </c:pt>
                <c:pt idx="2">
                  <c:v>137.9</c:v>
                </c:pt>
                <c:pt idx="3">
                  <c:v>964.6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2E-40A9-B644-F521AC75A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PRODUCCIÓN DE MADERA LAMINADA/CHAPAS DECORATIVAS POR ESPECIE 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(m3)</a:t>
            </a:r>
          </a:p>
        </c:rich>
      </c:tx>
      <c:layout>
        <c:manualLayout>
          <c:xMode val="edge"/>
          <c:yMode val="edge"/>
          <c:x val="0.14425540772920628"/>
          <c:y val="4.2507891359395054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28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9511448999909493E-2"/>
          <c:y val="0.18196588665715929"/>
          <c:w val="0.90948284912661781"/>
          <c:h val="0.81636195413459922"/>
        </c:manualLayout>
      </c:layout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/>
            </a:scene3d>
            <a:sp3d>
              <a:bevelT w="0"/>
              <a:bevelB w="19050" h="0"/>
            </a:sp3d>
          </c:spPr>
          <c:explosion val="9"/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1-0431-44DD-B17E-0E9D15A6E2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3-0431-44DD-B17E-0E9D15A6E2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5-0431-44DD-B17E-0E9D15A6E2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7-0431-44DD-B17E-0E9D15A6E2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9-0431-44DD-B17E-0E9D15A6E2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B-0431-44DD-B17E-0E9D15A6E2A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D-0431-44DD-B17E-0E9D15A6E2A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0F-0431-44DD-B17E-0E9D15A6E2A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  <a:bevelB w="19050" h="0"/>
              </a:sp3d>
            </c:spPr>
            <c:extLst>
              <c:ext xmlns:c16="http://schemas.microsoft.com/office/drawing/2014/chart" uri="{C3380CC4-5D6E-409C-BE32-E72D297353CC}">
                <c16:uniqueId val="{00000011-0431-44DD-B17E-0E9D15A6E2A9}"/>
              </c:ext>
            </c:extLst>
          </c:dPt>
          <c:dLbls>
            <c:dLbl>
              <c:idx val="0"/>
              <c:layout>
                <c:manualLayout>
                  <c:x val="0.2012616526382478"/>
                  <c:y val="2.823222639985799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1-44DD-B17E-0E9D15A6E2A9}"/>
                </c:ext>
              </c:extLst>
            </c:dLbl>
            <c:dLbl>
              <c:idx val="1"/>
              <c:layout>
                <c:manualLayout>
                  <c:x val="-4.0432618336501053E-2"/>
                  <c:y val="-1.76035745496027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1-44DD-B17E-0E9D15A6E2A9}"/>
                </c:ext>
              </c:extLst>
            </c:dLbl>
            <c:dLbl>
              <c:idx val="2"/>
              <c:layout>
                <c:manualLayout>
                  <c:x val="-8.5034482758620689E-2"/>
                  <c:y val="-4.46377015361156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1-44DD-B17E-0E9D15A6E2A9}"/>
                </c:ext>
              </c:extLst>
            </c:dLbl>
            <c:dLbl>
              <c:idx val="3"/>
              <c:layout>
                <c:manualLayout>
                  <c:x val="-0.20197592542311527"/>
                  <c:y val="-8.912532267862746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1-44DD-B17E-0E9D15A6E2A9}"/>
                </c:ext>
              </c:extLst>
            </c:dLbl>
            <c:dLbl>
              <c:idx val="4"/>
              <c:layout>
                <c:manualLayout>
                  <c:x val="-5.5586568920264277E-2"/>
                  <c:y val="-0.1126490946961033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1-44DD-B17E-0E9D15A6E2A9}"/>
                </c:ext>
              </c:extLst>
            </c:dLbl>
            <c:dLbl>
              <c:idx val="5"/>
              <c:layout>
                <c:manualLayout>
                  <c:x val="0.10188179925785147"/>
                  <c:y val="-0.1234090957968471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1-44DD-B17E-0E9D15A6E2A9}"/>
                </c:ext>
              </c:extLst>
            </c:dLbl>
            <c:dLbl>
              <c:idx val="6"/>
              <c:layout>
                <c:manualLayout>
                  <c:x val="0.13631061634537062"/>
                  <c:y val="-7.05331600201556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1-44DD-B17E-0E9D15A6E2A9}"/>
                </c:ext>
              </c:extLst>
            </c:dLbl>
            <c:dLbl>
              <c:idx val="7"/>
              <c:layout>
                <c:manualLayout>
                  <c:x val="0.12308661417322835"/>
                  <c:y val="-4.055847481320309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31-44DD-B17E-0E9D15A6E2A9}"/>
                </c:ext>
              </c:extLst>
            </c:dLbl>
            <c:dLbl>
              <c:idx val="8"/>
              <c:layout>
                <c:manualLayout>
                  <c:x val="0.1161848131052584"/>
                  <c:y val="-5.210032770250558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31-44DD-B17E-0E9D15A6E2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MADERA.LAMINADA!$H$39:$H$48</c:f>
              <c:strCache>
                <c:ptCount val="10"/>
                <c:pt idx="0">
                  <c:v>Lupuna</c:v>
                </c:pt>
                <c:pt idx="1">
                  <c:v>Cumala</c:v>
                </c:pt>
                <c:pt idx="2">
                  <c:v>Higuerilla</c:v>
                </c:pt>
                <c:pt idx="3">
                  <c:v>Leche caspi</c:v>
                </c:pt>
                <c:pt idx="4">
                  <c:v>Shimbillo</c:v>
                </c:pt>
                <c:pt idx="5">
                  <c:v>Manchinga</c:v>
                </c:pt>
                <c:pt idx="6">
                  <c:v>Yanchama</c:v>
                </c:pt>
                <c:pt idx="7">
                  <c:v>Cachimbo</c:v>
                </c:pt>
                <c:pt idx="8">
                  <c:v>Copaiba</c:v>
                </c:pt>
                <c:pt idx="9">
                  <c:v>Otras especies</c:v>
                </c:pt>
              </c:strCache>
            </c:strRef>
          </c:cat>
          <c:val>
            <c:numRef>
              <c:f>MADERA.LAMINADA!$I$39:$I$48</c:f>
              <c:numCache>
                <c:formatCode>#,##0</c:formatCode>
                <c:ptCount val="10"/>
                <c:pt idx="0">
                  <c:v>1405.6806666666671</c:v>
                </c:pt>
                <c:pt idx="1">
                  <c:v>222.04600000000002</c:v>
                </c:pt>
                <c:pt idx="2">
                  <c:v>64.035999999999987</c:v>
                </c:pt>
                <c:pt idx="3">
                  <c:v>33.997</c:v>
                </c:pt>
                <c:pt idx="4">
                  <c:v>31.388999999999999</c:v>
                </c:pt>
                <c:pt idx="5">
                  <c:v>25.635000000000002</c:v>
                </c:pt>
                <c:pt idx="6">
                  <c:v>25.195</c:v>
                </c:pt>
                <c:pt idx="7">
                  <c:v>25</c:v>
                </c:pt>
                <c:pt idx="8">
                  <c:v>23.733000000000001</c:v>
                </c:pt>
                <c:pt idx="9" formatCode="General">
                  <c:v>76.308999999999997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31-44DD-B17E-0E9D15A6E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25400">
              <a:noFill/>
            </a:ln>
          </c:spPr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CA2-491F-A834-1B48C342F9B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DCA2-491F-A834-1B48C342F9B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DCA2-491F-A834-1B48C342F9B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DCA2-491F-A834-1B48C342F9B1}"/>
              </c:ext>
            </c:extLst>
          </c:dPt>
          <c:dPt>
            <c:idx val="4"/>
            <c:bubble3D val="0"/>
            <c:spPr>
              <a:pattFill prst="zigZag">
                <a:fgClr>
                  <a:srgbClr val="600080"/>
                </a:fgClr>
                <a:bgClr>
                  <a:srgbClr val="FFFFFF"/>
                </a:bgClr>
              </a:patt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DCA2-491F-A834-1B48C342F9B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A2-491F-A834-1B48C342F9B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A2-491F-A834-1B48C342F9B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A2-491F-A834-1B48C342F9B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A2-491F-A834-1B48C342F9B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A2-491F-A834-1B48C342F9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Lupuna</c:v>
              </c:pt>
              <c:pt idx="1">
                <c:v>Cumala</c:v>
              </c:pt>
              <c:pt idx="2">
                <c:v>Capinuri</c:v>
              </c:pt>
              <c:pt idx="3">
                <c:v>Varias</c:v>
              </c:pt>
              <c:pt idx="4">
                <c:v>Copaiba</c:v>
              </c:pt>
            </c:strLit>
          </c:cat>
          <c:val>
            <c:numLit>
              <c:formatCode>General</c:formatCode>
              <c:ptCount val="5"/>
              <c:pt idx="0">
                <c:v>45383.59</c:v>
              </c:pt>
              <c:pt idx="1">
                <c:v>1306.47</c:v>
              </c:pt>
              <c:pt idx="2">
                <c:v>301.25</c:v>
              </c:pt>
              <c:pt idx="3">
                <c:v>292.159999999999</c:v>
              </c:pt>
              <c:pt idx="4">
                <c:v>67.369999999999905</c:v>
              </c:pt>
            </c:numLit>
          </c:val>
          <c:extLst>
            <c:ext xmlns:c16="http://schemas.microsoft.com/office/drawing/2014/chart" uri="{C3380CC4-5D6E-409C-BE32-E72D297353CC}">
              <c16:uniqueId val="{00000009-DCA2-491F-A834-1B48C342F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0DF-412A-BB3B-6E315E8A4C86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0DF-412A-BB3B-6E315E8A4C86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C0DF-412A-BB3B-6E315E8A4C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C0DF-412A-BB3B-6E315E8A4C86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C0DF-412A-BB3B-6E315E8A4C86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C0DF-412A-BB3B-6E315E8A4C86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F-412A-BB3B-6E315E8A4C86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C0DF-412A-BB3B-6E315E8A4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5488008"/>
        <c:axId val="245488400"/>
      </c:barChart>
      <c:catAx>
        <c:axId val="2454880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8840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8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096-47B2-B8D7-3914B1E64AFC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096-47B2-B8D7-3914B1E64AF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096-47B2-B8D7-3914B1E64AFC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096-47B2-B8D7-3914B1E64AFC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096-47B2-B8D7-3914B1E64AF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096-47B2-B8D7-3914B1E64AFC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096-47B2-B8D7-3914B1E64AFC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096-47B2-B8D7-3914B1E64AF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096-47B2-B8D7-3914B1E64AF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096-47B2-B8D7-3914B1E64AFC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96-47B2-B8D7-3914B1E64AFC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96-47B2-B8D7-3914B1E64AFC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96-47B2-B8D7-3914B1E64AFC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96-47B2-B8D7-3914B1E64AFC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96-47B2-B8D7-3914B1E64AFC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96-47B2-B8D7-3914B1E64AFC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96-47B2-B8D7-3914B1E64AFC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96-47B2-B8D7-3914B1E64AFC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96-47B2-B8D7-3914B1E64AFC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96-47B2-B8D7-3914B1E64AF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8096-47B2-B8D7-3914B1E64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688" r="0.75000000000000688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A8C-4AD5-ADE1-82FDBC3CD6E4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A8C-4AD5-ADE1-82FDBC3CD6E4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A8C-4AD5-ADE1-82FDBC3CD6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A8C-4AD5-ADE1-82FDBC3CD6E4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A8C-4AD5-ADE1-82FDBC3CD6E4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A8C-4AD5-ADE1-82FDBC3CD6E4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8C-4AD5-ADE1-82FDBC3CD6E4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1A8C-4AD5-ADE1-82FDBC3CD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5489576"/>
        <c:axId val="245489968"/>
      </c:barChart>
      <c:catAx>
        <c:axId val="2454895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8996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5489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673-4DBA-8C9D-CA3D586F7B10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73-4DBA-8C9D-CA3D586F7B10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73-4DBA-8C9D-CA3D586F7B1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73-4DBA-8C9D-CA3D586F7B10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73-4DBA-8C9D-CA3D586F7B1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73-4DBA-8C9D-CA3D586F7B10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673-4DBA-8C9D-CA3D586F7B10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673-4DBA-8C9D-CA3D586F7B1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673-4DBA-8C9D-CA3D586F7B1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673-4DBA-8C9D-CA3D586F7B10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73-4DBA-8C9D-CA3D586F7B10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3-4DBA-8C9D-CA3D586F7B10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73-4DBA-8C9D-CA3D586F7B10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73-4DBA-8C9D-CA3D586F7B10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73-4DBA-8C9D-CA3D586F7B10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73-4DBA-8C9D-CA3D586F7B10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73-4DBA-8C9D-CA3D586F7B10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73-4DBA-8C9D-CA3D586F7B10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73-4DBA-8C9D-CA3D586F7B10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73-4DBA-8C9D-CA3D586F7B1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673-4DBA-8C9D-CA3D586F7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800" b="1">
                <a:latin typeface="Arial" panose="020B0604020202020204" pitchFamily="34" charset="0"/>
                <a:cs typeface="Arial" panose="020B0604020202020204" pitchFamily="34" charset="0"/>
              </a:rPr>
              <a:t>PRODUCCIÓN DE TRIPLAY POR ESPECIE (m3)</a:t>
            </a:r>
          </a:p>
        </c:rich>
      </c:tx>
      <c:layout>
        <c:manualLayout>
          <c:xMode val="edge"/>
          <c:yMode val="edge"/>
          <c:x val="0.26906885242696621"/>
          <c:y val="5.2631578947368418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104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510062690747302"/>
          <c:y val="0.29537520876196094"/>
          <c:w val="0.81388888888888888"/>
          <c:h val="0.69944189268008161"/>
        </c:manualLayout>
      </c:layout>
      <c:pie3DChart>
        <c:varyColors val="1"/>
        <c:ser>
          <c:idx val="0"/>
          <c:order val="0"/>
          <c:spPr>
            <a:ln>
              <a:noFill/>
            </a:ln>
            <a:scene3d>
              <a:camera prst="orthographicFront"/>
              <a:lightRig rig="threePt" dir="t"/>
            </a:scene3d>
            <a:sp3d>
              <a:bevelT w="0"/>
            </a:sp3d>
          </c:spPr>
          <c:explosion val="3"/>
          <c:dPt>
            <c:idx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</a:sp3d>
            </c:spPr>
            <c:extLst>
              <c:ext xmlns:c16="http://schemas.microsoft.com/office/drawing/2014/chart" uri="{C3380CC4-5D6E-409C-BE32-E72D297353CC}">
                <c16:uniqueId val="{00000001-3665-4C90-A05B-CF69D9F876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</a:sp3d>
            </c:spPr>
            <c:extLst>
              <c:ext xmlns:c16="http://schemas.microsoft.com/office/drawing/2014/chart" uri="{C3380CC4-5D6E-409C-BE32-E72D297353CC}">
                <c16:uniqueId val="{00000003-3665-4C90-A05B-CF69D9F876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0"/>
              </a:sp3d>
            </c:spPr>
            <c:extLst>
              <c:ext xmlns:c16="http://schemas.microsoft.com/office/drawing/2014/chart" uri="{C3380CC4-5D6E-409C-BE32-E72D297353CC}">
                <c16:uniqueId val="{00000005-3665-4C90-A05B-CF69D9F87636}"/>
              </c:ext>
            </c:extLst>
          </c:dPt>
          <c:dLbls>
            <c:dLbl>
              <c:idx val="0"/>
              <c:layout>
                <c:manualLayout>
                  <c:x val="-5.2141379415611713E-2"/>
                  <c:y val="3.259359777906636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65-4C90-A05B-CF69D9F87636}"/>
                </c:ext>
              </c:extLst>
            </c:dLbl>
            <c:dLbl>
              <c:idx val="1"/>
              <c:layout>
                <c:manualLayout>
                  <c:x val="-0.1256032102132485"/>
                  <c:y val="-6.73866095685407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5-4C90-A05B-CF69D9F87636}"/>
                </c:ext>
              </c:extLst>
            </c:dLbl>
            <c:dLbl>
              <c:idx val="2"/>
              <c:layout>
                <c:manualLayout>
                  <c:x val="-3.2278088144010023E-2"/>
                  <c:y val="-0.1674395634756181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5-4C90-A05B-CF69D9F8763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TRIPLAY!$J$8:$J$10</c:f>
              <c:strCache>
                <c:ptCount val="3"/>
                <c:pt idx="0">
                  <c:v>Capinuri</c:v>
                </c:pt>
                <c:pt idx="1">
                  <c:v>Otras especies</c:v>
                </c:pt>
                <c:pt idx="2">
                  <c:v>Lupuna</c:v>
                </c:pt>
              </c:strCache>
            </c:strRef>
          </c:cat>
          <c:val>
            <c:numRef>
              <c:f>TRIPLAY!$K$8:$K$10</c:f>
              <c:numCache>
                <c:formatCode>#,##0</c:formatCode>
                <c:ptCount val="3"/>
                <c:pt idx="0">
                  <c:v>35837.7659999998</c:v>
                </c:pt>
                <c:pt idx="1">
                  <c:v>105.691</c:v>
                </c:pt>
                <c:pt idx="2">
                  <c:v>13648.123999999998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65-4C90-A05B-CF69D9F87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94-4C95-A393-D8299BF6A00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594-4C95-A393-D8299BF6A00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2594-4C95-A393-D8299BF6A0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594-4C95-A393-D8299BF6A00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594-4C95-A393-D8299BF6A00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594-4C95-A393-D8299BF6A00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94-4C95-A393-D8299BF6A001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594-4C95-A393-D8299BF6A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7033120"/>
        <c:axId val="247033512"/>
      </c:barChart>
      <c:catAx>
        <c:axId val="2470331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03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3351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033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172-4009-A80C-EAC3405B676F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172-4009-A80C-EAC3405B676F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F172-4009-A80C-EAC3405B67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172-4009-A80C-EAC3405B676F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172-4009-A80C-EAC3405B676F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172-4009-A80C-EAC3405B676F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2-4009-A80C-EAC3405B676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172-4009-A80C-EAC3405B6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3603808"/>
        <c:axId val="213604200"/>
      </c:barChart>
      <c:catAx>
        <c:axId val="2136038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4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60420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3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E6C-4D14-8C55-A1E3BEDEB280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E6C-4D14-8C55-A1E3BEDEB280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E6C-4D14-8C55-A1E3BEDEB28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E6C-4D14-8C55-A1E3BEDEB280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E6C-4D14-8C55-A1E3BEDEB28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E6C-4D14-8C55-A1E3BEDEB280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E6C-4D14-8C55-A1E3BEDEB280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E6C-4D14-8C55-A1E3BEDEB28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E6C-4D14-8C55-A1E3BEDEB28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E6C-4D14-8C55-A1E3BEDEB280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C-4D14-8C55-A1E3BEDEB280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C-4D14-8C55-A1E3BEDEB280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C-4D14-8C55-A1E3BEDEB280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C-4D14-8C55-A1E3BEDEB280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C-4D14-8C55-A1E3BEDEB280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C-4D14-8C55-A1E3BEDEB280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6C-4D14-8C55-A1E3BEDEB280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6C-4D14-8C55-A1E3BEDEB280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6C-4D14-8C55-A1E3BEDEB280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6C-4D14-8C55-A1E3BEDEB28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6E6C-4D14-8C55-A1E3BEDEB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DAE-4F64-B34E-ACADEE0B130E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DAE-4F64-B34E-ACADEE0B130E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0DAE-4F64-B34E-ACADEE0B13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DAE-4F64-B34E-ACADEE0B130E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DAE-4F64-B34E-ACADEE0B130E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DAE-4F64-B34E-ACADEE0B130E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E-4F64-B34E-ACADEE0B130E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0DAE-4F64-B34E-ACADEE0B1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7034688"/>
        <c:axId val="247035080"/>
      </c:barChart>
      <c:catAx>
        <c:axId val="2470346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035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3508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034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6CD-4E2B-83D8-48A388CA98A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6CD-4E2B-83D8-48A388CA98A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6CD-4E2B-83D8-48A388CA98A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6CD-4E2B-83D8-48A388CA98A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6CD-4E2B-83D8-48A388CA98A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6CD-4E2B-83D8-48A388CA98A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6CD-4E2B-83D8-48A388CA98A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6CD-4E2B-83D8-48A388CA98A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6CD-4E2B-83D8-48A388CA98A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6CD-4E2B-83D8-48A388CA98A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CD-4E2B-83D8-48A388CA98A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D-4E2B-83D8-48A388CA98A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D-4E2B-83D8-48A388CA98A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CD-4E2B-83D8-48A388CA98A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CD-4E2B-83D8-48A388CA98A1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CD-4E2B-83D8-48A388CA98A1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CD-4E2B-83D8-48A388CA98A1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CD-4E2B-83D8-48A388CA98A1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CD-4E2B-83D8-48A388CA98A1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CD-4E2B-83D8-48A388CA98A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F6CD-4E2B-83D8-48A388CA9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11" r="0.75000000000000711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78A-49E1-92BC-A20209286E6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78A-49E1-92BC-A20209286E6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E78A-49E1-92BC-A20209286E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E78A-49E1-92BC-A20209286E6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E78A-49E1-92BC-A20209286E6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E78A-49E1-92BC-A20209286E6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8A-49E1-92BC-A20209286E61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E78A-49E1-92BC-A20209286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7036256"/>
        <c:axId val="247036648"/>
      </c:barChart>
      <c:catAx>
        <c:axId val="2470362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036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3664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036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33" r="0.75000000000000733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E34-495E-A66D-601C0F2BC2D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E34-495E-A66D-601C0F2BC2D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E34-495E-A66D-601C0F2BC2D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E34-495E-A66D-601C0F2BC2D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E34-495E-A66D-601C0F2BC2D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E34-495E-A66D-601C0F2BC2D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E34-495E-A66D-601C0F2BC2D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E34-495E-A66D-601C0F2BC2D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E34-495E-A66D-601C0F2BC2D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4E34-495E-A66D-601C0F2BC2D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4-495E-A66D-601C0F2BC2D6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4-495E-A66D-601C0F2BC2D6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4-495E-A66D-601C0F2BC2D6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4-495E-A66D-601C0F2BC2D6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34-495E-A66D-601C0F2BC2D6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34-495E-A66D-601C0F2BC2D6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34-495E-A66D-601C0F2BC2D6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34-495E-A66D-601C0F2BC2D6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34-495E-A66D-601C0F2BC2D6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34-495E-A66D-601C0F2BC2D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4E34-495E-A66D-601C0F2BC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33" r="0.75000000000000733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6AC-4994-BDB0-4C6719F9B543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6AC-4994-BDB0-4C6719F9B543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A6AC-4994-BDB0-4C6719F9B5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6AC-4994-BDB0-4C6719F9B543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6AC-4994-BDB0-4C6719F9B543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A6AC-4994-BDB0-4C6719F9B543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C-4994-BDB0-4C6719F9B543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6AC-4994-BDB0-4C6719F9B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7037824"/>
        <c:axId val="247038216"/>
      </c:barChart>
      <c:catAx>
        <c:axId val="2470378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038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3821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037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55" r="0.7500000000000075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0DC-4166-8025-6DBC42C2B810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0DC-4166-8025-6DBC42C2B810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0DC-4166-8025-6DBC42C2B81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0DC-4166-8025-6DBC42C2B810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0DC-4166-8025-6DBC42C2B81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0DC-4166-8025-6DBC42C2B810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0DC-4166-8025-6DBC42C2B810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0DC-4166-8025-6DBC42C2B81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0DC-4166-8025-6DBC42C2B81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0DC-4166-8025-6DBC42C2B810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DC-4166-8025-6DBC42C2B810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DC-4166-8025-6DBC42C2B810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DC-4166-8025-6DBC42C2B810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DC-4166-8025-6DBC42C2B810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C-4166-8025-6DBC42C2B810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C-4166-8025-6DBC42C2B810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DC-4166-8025-6DBC42C2B810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DC-4166-8025-6DBC42C2B810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DC-4166-8025-6DBC42C2B810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DC-4166-8025-6DBC42C2B81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80DC-4166-8025-6DBC42C2B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55" r="0.7500000000000075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218-4ADB-AAC1-7FFC15803D5D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218-4ADB-AAC1-7FFC15803D5D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218-4ADB-AAC1-7FFC15803D5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D218-4ADB-AAC1-7FFC15803D5D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D218-4ADB-AAC1-7FFC15803D5D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D218-4ADB-AAC1-7FFC15803D5D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8-4ADB-AAC1-7FFC15803D5D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D218-4ADB-AAC1-7FFC15803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7039784"/>
        <c:axId val="247040176"/>
      </c:barChart>
      <c:catAx>
        <c:axId val="2470397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04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4017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039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55" r="0.7500000000000075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FEF-407B-8013-82F41EC08727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FEF-407B-8013-82F41EC08727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FEF-407B-8013-82F41EC08727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FEF-407B-8013-82F41EC08727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FEF-407B-8013-82F41EC0872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FEF-407B-8013-82F41EC08727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FEF-407B-8013-82F41EC08727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FEF-407B-8013-82F41EC0872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FEF-407B-8013-82F41EC0872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FEF-407B-8013-82F41EC08727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EF-407B-8013-82F41EC08727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EF-407B-8013-82F41EC08727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F-407B-8013-82F41EC08727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EF-407B-8013-82F41EC08727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EF-407B-8013-82F41EC08727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EF-407B-8013-82F41EC08727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EF-407B-8013-82F41EC08727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EF-407B-8013-82F41EC08727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EF-407B-8013-82F41EC08727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EF-407B-8013-82F41EC0872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319.49099999999402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6FEF-407B-8013-82F41EC08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55" r="0.7500000000000075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3B-4AC5-AB3D-C8AF49CC50F3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33B-4AC5-AB3D-C8AF49CC50F3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933B-4AC5-AB3D-C8AF49CC50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33B-4AC5-AB3D-C8AF49CC50F3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33B-4AC5-AB3D-C8AF49CC50F3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33B-4AC5-AB3D-C8AF49CC50F3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B-4AC5-AB3D-C8AF49CC50F3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33B-4AC5-AB3D-C8AF49CC5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0839224"/>
        <c:axId val="210839616"/>
      </c:barChart>
      <c:catAx>
        <c:axId val="2108392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083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83961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08392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77" r="0.75000000000000777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5DF-4A62-AC56-F61D0AAE3D83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5DF-4A62-AC56-F61D0AAE3D83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5DF-4A62-AC56-F61D0AAE3D83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5DF-4A62-AC56-F61D0AAE3D83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5DF-4A62-AC56-F61D0AAE3D8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5DF-4A62-AC56-F61D0AAE3D83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5DF-4A62-AC56-F61D0AAE3D83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5DF-4A62-AC56-F61D0AAE3D8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5DF-4A62-AC56-F61D0AAE3D83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35DF-4A62-AC56-F61D0AAE3D83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F-4A62-AC56-F61D0AAE3D83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F-4A62-AC56-F61D0AAE3D83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F-4A62-AC56-F61D0AAE3D83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DF-4A62-AC56-F61D0AAE3D83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F-4A62-AC56-F61D0AAE3D83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F-4A62-AC56-F61D0AAE3D83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DF-4A62-AC56-F61D0AAE3D83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DF-4A62-AC56-F61D0AAE3D83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DF-4A62-AC56-F61D0AAE3D83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DF-4A62-AC56-F61D0AAE3D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987.21699999999805</c:v>
              </c:pt>
              <c:pt idx="2">
                <c:v>1639.9549999999799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319.49099999999601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35DF-4A62-AC56-F61D0AAE3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66" r="0.75000000000000466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9E6-410A-A088-0B6A6E56407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9E6-410A-A088-0B6A6E56407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9E6-410A-A088-0B6A6E56407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9E6-410A-A088-0B6A6E56407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9E6-410A-A088-0B6A6E56407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9E6-410A-A088-0B6A6E56407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9E6-410A-A088-0B6A6E56407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9E6-410A-A088-0B6A6E56407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9E6-410A-A088-0B6A6E56407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9E6-410A-A088-0B6A6E56407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E6-410A-A088-0B6A6E56407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6-410A-A088-0B6A6E56407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6-410A-A088-0B6A6E56407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E6-410A-A088-0B6A6E56407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E6-410A-A088-0B6A6E564071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E6-410A-A088-0B6A6E564071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E6-410A-A088-0B6A6E564071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E6-410A-A088-0B6A6E564071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E6-410A-A088-0B6A6E564071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E6-410A-A088-0B6A6E5640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319.49099999999299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09E6-410A-A088-0B6A6E564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77" r="0.75000000000000777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09E-46D7-A2AD-492AD5D1CDEB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09E-46D7-A2AD-492AD5D1CDEB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09E-46D7-A2AD-492AD5D1CD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09E-46D7-A2AD-492AD5D1CDEB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09E-46D7-A2AD-492AD5D1CDEB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09E-46D7-A2AD-492AD5D1CDEB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9E-46D7-A2AD-492AD5D1CDEB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109E-46D7-A2AD-492AD5D1C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0842360"/>
        <c:axId val="210842752"/>
      </c:barChart>
      <c:catAx>
        <c:axId val="21084236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084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84275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0842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22" r="0.75000000000000822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438-44AA-A40A-0C28DEF29CEB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438-44AA-A40A-0C28DEF29CE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438-44AA-A40A-0C28DEF29CE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438-44AA-A40A-0C28DEF29CEB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438-44AA-A40A-0C28DEF29CE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438-44AA-A40A-0C28DEF29CEB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438-44AA-A40A-0C28DEF29CEB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438-44AA-A40A-0C28DEF29CE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438-44AA-A40A-0C28DEF29CE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438-44AA-A40A-0C28DEF29CEB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38-44AA-A40A-0C28DEF29CEB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38-44AA-A40A-0C28DEF29CEB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38-44AA-A40A-0C28DEF29CEB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38-44AA-A40A-0C28DEF29CEB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38-44AA-A40A-0C28DEF29CEB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38-44AA-A40A-0C28DEF29CEB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38-44AA-A40A-0C28DEF29CEB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38-44AA-A40A-0C28DEF29CEB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38-44AA-A40A-0C28DEF29CEB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38-44AA-A40A-0C28DEF29CE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1639.9549999999699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319.49099999999299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1438-44AA-A40A-0C28DEF29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22" r="0.75000000000000822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800" b="1">
                <a:latin typeface="Arial" panose="020B0604020202020204" pitchFamily="34" charset="0"/>
                <a:cs typeface="Arial" panose="020B0604020202020204" pitchFamily="34" charset="0"/>
              </a:rPr>
              <a:t>PRODUCTOS DIFERENTES A LA MADERA DE MAYOR DEMANDA (kg)</a:t>
            </a:r>
          </a:p>
        </c:rich>
      </c:tx>
      <c:layout>
        <c:manualLayout>
          <c:xMode val="edge"/>
          <c:yMode val="edge"/>
          <c:x val="0.20945513139971428"/>
          <c:y val="2.2522012334665064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>
              <a:noFill/>
            </a:ln>
          </c:spPr>
          <c:explosion val="9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B0D-4F8A-BAFF-1A4DFD73DBAD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B0D-4F8A-BAFF-1A4DFD73DBAD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B0D-4F8A-BAFF-1A4DFD73DBAD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B0D-4F8A-BAFF-1A4DFD73DBAD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B0D-4F8A-BAFF-1A4DFD73DBAD}"/>
              </c:ext>
            </c:extLst>
          </c:dPt>
          <c:dLbls>
            <c:dLbl>
              <c:idx val="0"/>
              <c:layout>
                <c:manualLayout>
                  <c:x val="5.2620682733993132E-2"/>
                  <c:y val="-9.33955098144912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D-4F8A-BAFF-1A4DFD73DBAD}"/>
                </c:ext>
              </c:extLst>
            </c:dLbl>
            <c:dLbl>
              <c:idx val="1"/>
              <c:layout>
                <c:manualLayout>
                  <c:x val="0.14937157182477784"/>
                  <c:y val="-6.371123223397835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D-4F8A-BAFF-1A4DFD73DBAD}"/>
                </c:ext>
              </c:extLst>
            </c:dLbl>
            <c:dLbl>
              <c:idx val="2"/>
              <c:layout>
                <c:manualLayout>
                  <c:x val="-1.5474309822558655E-16"/>
                  <c:y val="0.22065102714801466"/>
                </c:manualLayout>
              </c:layout>
              <c:spPr>
                <a:noFill/>
                <a:ln w="25400">
                  <a:noFill/>
                </a:ln>
                <a:scene3d>
                  <a:camera prst="orthographicFront"/>
                  <a:lightRig rig="threePt" dir="t"/>
                </a:scene3d>
                <a:sp3d>
                  <a:bevelB w="25400"/>
                </a:sp3d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0D-4F8A-BAFF-1A4DFD73DBAD}"/>
                </c:ext>
              </c:extLst>
            </c:dLbl>
            <c:dLbl>
              <c:idx val="3"/>
              <c:layout>
                <c:manualLayout>
                  <c:x val="0"/>
                  <c:y val="-0.2539737777597694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0D-4F8A-BAFF-1A4DFD73DBAD}"/>
                </c:ext>
              </c:extLst>
            </c:dLbl>
            <c:dLbl>
              <c:idx val="4"/>
              <c:layout>
                <c:manualLayout>
                  <c:x val="-0.10914648613908966"/>
                  <c:y val="-0.1041891164829393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0D-4F8A-BAFF-1A4DFD73DBA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accent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ESPECIE-NO MAD'!$F$14:$F$18</c:f>
              <c:strCache>
                <c:ptCount val="5"/>
                <c:pt idx="0">
                  <c:v>Algarroba en vaina</c:v>
                </c:pt>
                <c:pt idx="1">
                  <c:v>Barbasco</c:v>
                </c:pt>
                <c:pt idx="2">
                  <c:v>Tara en vaina</c:v>
                </c:pt>
                <c:pt idx="3">
                  <c:v>Castaña</c:v>
                </c:pt>
                <c:pt idx="4">
                  <c:v>Tola</c:v>
                </c:pt>
              </c:strCache>
            </c:strRef>
          </c:cat>
          <c:val>
            <c:numRef>
              <c:f>'POR ESPECIE-NO MAD'!$G$14:$G$18</c:f>
              <c:numCache>
                <c:formatCode>#,##0</c:formatCode>
                <c:ptCount val="5"/>
                <c:pt idx="0">
                  <c:v>268641</c:v>
                </c:pt>
                <c:pt idx="1">
                  <c:v>662881</c:v>
                </c:pt>
                <c:pt idx="2">
                  <c:v>12617625.4</c:v>
                </c:pt>
                <c:pt idx="3">
                  <c:v>9791021.2590000033</c:v>
                </c:pt>
                <c:pt idx="4">
                  <c:v>413400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0D-4F8A-BAFF-1A4DFD73D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gradFill>
        <a:gsLst>
          <a:gs pos="0">
            <a:schemeClr val="accent1">
              <a:lumMod val="5000"/>
              <a:lumOff val="95000"/>
            </a:schemeClr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800" b="1">
                <a:latin typeface="Arial" panose="020B0604020202020204" pitchFamily="34" charset="0"/>
                <a:cs typeface="Arial" panose="020B0604020202020204" pitchFamily="34" charset="0"/>
              </a:rPr>
              <a:t>PRINCIPALES PRODUCTOS MEDICINALES (kg)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65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3016853597620363E-2"/>
          <c:y val="0.21869644359062917"/>
          <c:w val="0.78455362250764304"/>
          <c:h val="0.70281672274225704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explosion val="6"/>
          <c:dPt>
            <c:idx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A64-416E-84DF-C1ADD4040C5D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A64-416E-84DF-C1ADD4040C5D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A64-416E-84DF-C1ADD4040C5D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A64-416E-84DF-C1ADD4040C5D}"/>
              </c:ext>
            </c:extLst>
          </c:dPt>
          <c:dPt>
            <c:idx val="4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A64-416E-84DF-C1ADD4040C5D}"/>
              </c:ext>
            </c:extLst>
          </c:dPt>
          <c:dPt>
            <c:idx val="5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A64-416E-84DF-C1ADD4040C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6A64-416E-84DF-C1ADD4040C5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6A64-416E-84DF-C1ADD4040C5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6A64-416E-84DF-C1ADD4040C5D}"/>
              </c:ext>
            </c:extLst>
          </c:dPt>
          <c:dLbls>
            <c:dLbl>
              <c:idx val="0"/>
              <c:layout>
                <c:manualLayout>
                  <c:x val="-8.6154037774875212E-3"/>
                  <c:y val="0.1092186920701034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4-416E-84DF-C1ADD4040C5D}"/>
                </c:ext>
              </c:extLst>
            </c:dLbl>
            <c:dLbl>
              <c:idx val="1"/>
              <c:layout>
                <c:manualLayout>
                  <c:x val="0.11609726979020325"/>
                  <c:y val="4.402143497214207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4-416E-84DF-C1ADD4040C5D}"/>
                </c:ext>
              </c:extLst>
            </c:dLbl>
            <c:dLbl>
              <c:idx val="2"/>
              <c:layout>
                <c:manualLayout>
                  <c:x val="0.16815026870135244"/>
                  <c:y val="0.1233697396423399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4-416E-84DF-C1ADD4040C5D}"/>
                </c:ext>
              </c:extLst>
            </c:dLbl>
            <c:dLbl>
              <c:idx val="3"/>
              <c:layout>
                <c:manualLayout>
                  <c:x val="2.419852529781086E-4"/>
                  <c:y val="0.2102348044815331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64-416E-84DF-C1ADD4040C5D}"/>
                </c:ext>
              </c:extLst>
            </c:dLbl>
            <c:dLbl>
              <c:idx val="4"/>
              <c:layout>
                <c:manualLayout>
                  <c:x val="3.3897976632274174E-2"/>
                  <c:y val="-0.154823221157167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64-416E-84DF-C1ADD4040C5D}"/>
                </c:ext>
              </c:extLst>
            </c:dLbl>
            <c:dLbl>
              <c:idx val="5"/>
              <c:layout>
                <c:manualLayout>
                  <c:x val="0.15366875150516152"/>
                  <c:y val="-7.35464456506263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64-416E-84DF-C1ADD4040C5D}"/>
                </c:ext>
              </c:extLst>
            </c:dLbl>
            <c:dLbl>
              <c:idx val="6"/>
              <c:layout>
                <c:manualLayout>
                  <c:x val="2.1575776166456704E-2"/>
                  <c:y val="-6.2281055828384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64-416E-84DF-C1ADD4040C5D}"/>
                </c:ext>
              </c:extLst>
            </c:dLbl>
            <c:dLbl>
              <c:idx val="7"/>
              <c:layout>
                <c:manualLayout>
                  <c:x val="3.4673290095101367E-2"/>
                  <c:y val="-8.279972238290202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64-416E-84DF-C1ADD4040C5D}"/>
                </c:ext>
              </c:extLst>
            </c:dLbl>
            <c:dLbl>
              <c:idx val="8"/>
              <c:layout>
                <c:manualLayout>
                  <c:x val="5.2893984620934489E-2"/>
                  <c:y val="-2.024635932994096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64-416E-84DF-C1ADD4040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12700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ESPECIE-NO MAD'!$F$22:$F$30</c:f>
              <c:strCache>
                <c:ptCount val="9"/>
                <c:pt idx="0">
                  <c:v>Chanca piedra</c:v>
                </c:pt>
                <c:pt idx="1">
                  <c:v>Cola de caballo</c:v>
                </c:pt>
                <c:pt idx="2">
                  <c:v>Muña</c:v>
                </c:pt>
                <c:pt idx="3">
                  <c:v>Matico</c:v>
                </c:pt>
                <c:pt idx="4">
                  <c:v>Hercampure</c:v>
                </c:pt>
                <c:pt idx="5">
                  <c:v>Pulmonaria</c:v>
                </c:pt>
                <c:pt idx="6">
                  <c:v>Purun rosa</c:v>
                </c:pt>
                <c:pt idx="7">
                  <c:v>Ratania</c:v>
                </c:pt>
                <c:pt idx="8">
                  <c:v>Romero</c:v>
                </c:pt>
              </c:strCache>
            </c:strRef>
          </c:cat>
          <c:val>
            <c:numRef>
              <c:f>'POR ESPECIE-NO MAD'!$G$22:$G$30</c:f>
              <c:numCache>
                <c:formatCode>#,##0</c:formatCode>
                <c:ptCount val="9"/>
                <c:pt idx="0">
                  <c:v>8125</c:v>
                </c:pt>
                <c:pt idx="1">
                  <c:v>4870</c:v>
                </c:pt>
                <c:pt idx="2">
                  <c:v>4829</c:v>
                </c:pt>
                <c:pt idx="3">
                  <c:v>1910</c:v>
                </c:pt>
                <c:pt idx="4">
                  <c:v>5000</c:v>
                </c:pt>
                <c:pt idx="5">
                  <c:v>3020</c:v>
                </c:pt>
                <c:pt idx="6">
                  <c:v>2550</c:v>
                </c:pt>
                <c:pt idx="7">
                  <c:v>2502.9499999999998</c:v>
                </c:pt>
                <c:pt idx="8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A64-416E-84DF-C1ADD4040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B2B-4DC3-8905-8FB35CDF7916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B2B-4DC3-8905-8FB35CDF7916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7B2B-4DC3-8905-8FB35CDF7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B2B-4DC3-8905-8FB35CDF7916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B2B-4DC3-8905-8FB35CDF7916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B2B-4DC3-8905-8FB35CDF7916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B-4DC3-8905-8FB35CDF7916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7B2B-4DC3-8905-8FB35CDF7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0845888"/>
        <c:axId val="210846280"/>
      </c:barChart>
      <c:catAx>
        <c:axId val="210845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0846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84628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0845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77" r="0.75000000000000777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ADC-4C0A-861C-C48D168A070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ADC-4C0A-861C-C48D168A070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ADC-4C0A-861C-C48D168A070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ADC-4C0A-861C-C48D168A070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ADC-4C0A-861C-C48D168A070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ADC-4C0A-861C-C48D168A070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ADC-4C0A-861C-C48D168A070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ADC-4C0A-861C-C48D168A070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ADC-4C0A-861C-C48D168A070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ADC-4C0A-861C-C48D168A070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DC-4C0A-861C-C48D168A070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DC-4C0A-861C-C48D168A070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DC-4C0A-861C-C48D168A070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DC-4C0A-861C-C48D168A070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DC-4C0A-861C-C48D168A0701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DC-4C0A-861C-C48D168A0701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DC-4C0A-861C-C48D168A0701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DC-4C0A-861C-C48D168A0701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DC-4C0A-861C-C48D168A0701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DC-4C0A-861C-C48D168A070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0ADC-4C0A-861C-C48D168A0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77" r="0.75000000000000777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CF6-48A3-B4A7-1805158DC0F0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CF6-48A3-B4A7-1805158DC0F0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CF6-48A3-B4A7-1805158DC0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DCF6-48A3-B4A7-1805158DC0F0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DCF6-48A3-B4A7-1805158DC0F0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DCF6-48A3-B4A7-1805158DC0F0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F6-48A3-B4A7-1805158DC0F0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DCF6-48A3-B4A7-1805158DC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7486120"/>
        <c:axId val="247486512"/>
      </c:barChart>
      <c:catAx>
        <c:axId val="2474861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48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48651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486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99" r="0.75000000000000799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F24-4D62-A06C-DFD11EFF47A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F24-4D62-A06C-DFD11EFF47A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F24-4D62-A06C-DFD11EFF47A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F24-4D62-A06C-DFD11EFF47A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F24-4D62-A06C-DFD11EFF47A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F24-4D62-A06C-DFD11EFF47A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F24-4D62-A06C-DFD11EFF47A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F24-4D62-A06C-DFD11EFF47A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F24-4D62-A06C-DFD11EFF47A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F24-4D62-A06C-DFD11EFF47A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24-4D62-A06C-DFD11EFF47A6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24-4D62-A06C-DFD11EFF47A6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24-4D62-A06C-DFD11EFF47A6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24-4D62-A06C-DFD11EFF47A6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24-4D62-A06C-DFD11EFF47A6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24-4D62-A06C-DFD11EFF47A6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24-4D62-A06C-DFD11EFF47A6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24-4D62-A06C-DFD11EFF47A6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24-4D62-A06C-DFD11EFF47A6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24-4D62-A06C-DFD11EFF47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7F24-4D62-A06C-DFD11EFF4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99" r="0.75000000000000799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961-4782-BA57-55270B9DF73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961-4782-BA57-55270B9DF73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961-4782-BA57-55270B9DF73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961-4782-BA57-55270B9DF73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961-4782-BA57-55270B9DF73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961-4782-BA57-55270B9DF73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61-4782-BA57-55270B9DF73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61-4782-BA57-55270B9DF73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61-4782-BA57-55270B9DF73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A-A961-4782-BA57-55270B9DF73F}"/>
              </c:ext>
            </c:extLst>
          </c:dPt>
          <c:cat>
            <c:strRef>
              <c:f>'RES. MADERABLE'!$G$38:$G$47</c:f>
              <c:strCache>
                <c:ptCount val="10"/>
                <c:pt idx="0">
                  <c:v>Madera para parquet, molduras, perfiladas</c:v>
                </c:pt>
                <c:pt idx="1">
                  <c:v>Papel y cartón</c:v>
                </c:pt>
                <c:pt idx="2">
                  <c:v>Madera aserrada</c:v>
                </c:pt>
                <c:pt idx="3">
                  <c:v>Madera contrachapada (triplay)</c:v>
                </c:pt>
                <c:pt idx="4">
                  <c:v>Madera manufacturada</c:v>
                </c:pt>
                <c:pt idx="5">
                  <c:v>Muebles de madera</c:v>
                </c:pt>
                <c:pt idx="6">
                  <c:v>Madera densificada</c:v>
                </c:pt>
                <c:pt idx="7">
                  <c:v>Chapas o láminas</c:v>
                </c:pt>
                <c:pt idx="8">
                  <c:v>Desperdicios y desechos de papel o cartón</c:v>
                </c:pt>
                <c:pt idx="9">
                  <c:v>Otros</c:v>
                </c:pt>
              </c:strCache>
            </c:strRef>
          </c:cat>
          <c:val>
            <c:numRef>
              <c:f>'RES. MADERABLE'!$H$38:$H$47</c:f>
              <c:numCache>
                <c:formatCode>#,##0</c:formatCode>
                <c:ptCount val="10"/>
                <c:pt idx="0">
                  <c:v>73275350.560000002</c:v>
                </c:pt>
                <c:pt idx="1">
                  <c:v>73643793.089999989</c:v>
                </c:pt>
                <c:pt idx="2">
                  <c:v>28295690.560000002</c:v>
                </c:pt>
                <c:pt idx="3">
                  <c:v>6089312.7199999997</c:v>
                </c:pt>
                <c:pt idx="4">
                  <c:v>8623557.1199999955</c:v>
                </c:pt>
                <c:pt idx="5">
                  <c:v>4316824.3500000006</c:v>
                </c:pt>
                <c:pt idx="6">
                  <c:v>5523366.1000000006</c:v>
                </c:pt>
                <c:pt idx="7">
                  <c:v>2381312.5699999998</c:v>
                </c:pt>
                <c:pt idx="8">
                  <c:v>3841103.5200000005</c:v>
                </c:pt>
                <c:pt idx="9">
                  <c:v>764649.26999998093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61-4782-BA57-55270B9DF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47487688"/>
        <c:axId val="247488080"/>
      </c:barChart>
      <c:catAx>
        <c:axId val="247487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47488080"/>
        <c:crosses val="autoZero"/>
        <c:auto val="1"/>
        <c:lblAlgn val="ctr"/>
        <c:lblOffset val="100"/>
        <c:noMultiLvlLbl val="0"/>
      </c:catAx>
      <c:valAx>
        <c:axId val="2474880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47487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900" b="1" i="0" u="none" strike="noStrike" baseline="0">
                <a:solidFill>
                  <a:srgbClr val="424242"/>
                </a:solidFill>
                <a:latin typeface="Calibri"/>
              </a:rPr>
              <a:t>GRAFICO Nº 2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E" sz="900" b="1" i="0" u="none" strike="noStrike" baseline="0">
                <a:solidFill>
                  <a:srgbClr val="424242"/>
                </a:solidFill>
                <a:latin typeface="Calibri"/>
              </a:rPr>
              <a:t>PRODUCCIÓN DE MADERA ROLLIZA POR DEPARTAMENTO AÑO 2016</a:t>
            </a:r>
          </a:p>
        </c:rich>
      </c:tx>
      <c:layout>
        <c:manualLayout>
          <c:xMode val="edge"/>
          <c:yMode val="edge"/>
          <c:x val="0.17804857884225572"/>
          <c:y val="2.7777796274408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53018372703412"/>
          <c:y val="0.2061574074074074"/>
          <c:w val="0.82102537182852142"/>
          <c:h val="0.5236719889180518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AF3-4031-A08A-13A234BA5FA3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AF3-4031-A08A-13A234BA5FA3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AF3-4031-A08A-13A234BA5FA3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AF3-4031-A08A-13A234BA5FA3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AF3-4031-A08A-13A234BA5FA3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AF3-4031-A08A-13A234BA5FA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F3-4031-A08A-13A234BA5FA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F3-4031-A08A-13A234BA5FA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F3-4031-A08A-13A234BA5FA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F3-4031-A08A-13A234BA5FA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AF3-4031-A08A-13A234BA5FA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AF3-4031-A08A-13A234BA5FA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AF3-4031-A08A-13A234BA5FA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AF3-4031-A08A-13A234BA5FA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AF3-4031-A08A-13A234BA5FA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AF3-4031-A08A-13A234BA5FA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AF3-4031-A08A-13A234BA5FA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AF3-4031-A08A-13A234BA5FA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AF3-4031-A08A-13A234BA5FA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AF3-4031-A08A-13A234BA5FA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AF3-4031-A08A-13A234BA5FA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AF3-4031-A08A-13A234BA5FA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AF3-4031-A08A-13A234BA5FA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AF3-4031-A08A-13A234BA5FA3}"/>
              </c:ext>
            </c:extLst>
          </c:dPt>
          <c:cat>
            <c:strRef>
              <c:f>'PRODUCC MAD ROLLIZA'!$H$7:$H$30</c:f>
              <c:strCache>
                <c:ptCount val="24"/>
                <c:pt idx="0">
                  <c:v>Loreto</c:v>
                </c:pt>
                <c:pt idx="1">
                  <c:v>Madre de Dios</c:v>
                </c:pt>
                <c:pt idx="2">
                  <c:v>Ucayali</c:v>
                </c:pt>
                <c:pt idx="3">
                  <c:v>Junín</c:v>
                </c:pt>
                <c:pt idx="4">
                  <c:v>Pasco</c:v>
                </c:pt>
                <c:pt idx="5">
                  <c:v>Amazonas</c:v>
                </c:pt>
                <c:pt idx="6">
                  <c:v>San Martín</c:v>
                </c:pt>
                <c:pt idx="7">
                  <c:v>Ayacucho</c:v>
                </c:pt>
                <c:pt idx="8">
                  <c:v>Cusco</c:v>
                </c:pt>
                <c:pt idx="9">
                  <c:v>La Libertad</c:v>
                </c:pt>
                <c:pt idx="10">
                  <c:v>Huánuco</c:v>
                </c:pt>
                <c:pt idx="11">
                  <c:v>Piura</c:v>
                </c:pt>
                <c:pt idx="12">
                  <c:v>Lambayeque</c:v>
                </c:pt>
                <c:pt idx="13">
                  <c:v>Cajamarca</c:v>
                </c:pt>
                <c:pt idx="14">
                  <c:v>Ancash</c:v>
                </c:pt>
                <c:pt idx="15">
                  <c:v>Ica</c:v>
                </c:pt>
                <c:pt idx="16">
                  <c:v>Apurímac</c:v>
                </c:pt>
                <c:pt idx="17">
                  <c:v>Arequipa</c:v>
                </c:pt>
                <c:pt idx="18">
                  <c:v>Huancavelica</c:v>
                </c:pt>
                <c:pt idx="19">
                  <c:v>Lima</c:v>
                </c:pt>
                <c:pt idx="20">
                  <c:v>Moquegua</c:v>
                </c:pt>
                <c:pt idx="21">
                  <c:v>Puno</c:v>
                </c:pt>
                <c:pt idx="22">
                  <c:v>Tacna</c:v>
                </c:pt>
                <c:pt idx="23">
                  <c:v>Tumbes</c:v>
                </c:pt>
              </c:strCache>
            </c:strRef>
          </c:cat>
          <c:val>
            <c:numRef>
              <c:f>'PRODUCC MAD ROLLIZA'!$I$7:$I$30</c:f>
              <c:numCache>
                <c:formatCode>General</c:formatCode>
                <c:ptCount val="24"/>
                <c:pt idx="0">
                  <c:v>903893.56599999988</c:v>
                </c:pt>
                <c:pt idx="1">
                  <c:v>323829.25248000002</c:v>
                </c:pt>
                <c:pt idx="2">
                  <c:v>245094.17600000009</c:v>
                </c:pt>
                <c:pt idx="3">
                  <c:v>110551.48762158494</c:v>
                </c:pt>
                <c:pt idx="4">
                  <c:v>29352.789681454553</c:v>
                </c:pt>
                <c:pt idx="5">
                  <c:v>24583.594799999995</c:v>
                </c:pt>
                <c:pt idx="6">
                  <c:v>19269.771159999993</c:v>
                </c:pt>
                <c:pt idx="7">
                  <c:v>8423.1404363636357</c:v>
                </c:pt>
                <c:pt idx="8" formatCode="#,##0.0000000">
                  <c:v>8083.3075199999967</c:v>
                </c:pt>
                <c:pt idx="9">
                  <c:v>7412.1293570000025</c:v>
                </c:pt>
                <c:pt idx="10">
                  <c:v>6044.5593600000011</c:v>
                </c:pt>
                <c:pt idx="11">
                  <c:v>3934.8239854399999</c:v>
                </c:pt>
                <c:pt idx="12">
                  <c:v>2315</c:v>
                </c:pt>
                <c:pt idx="13">
                  <c:v>1536.0162799999996</c:v>
                </c:pt>
                <c:pt idx="14">
                  <c:v>61.25</c:v>
                </c:pt>
                <c:pt idx="15">
                  <c:v>46.342500000000001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5AF3-4031-A08A-13A234BA5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213605768"/>
        <c:axId val="213606160"/>
      </c:barChart>
      <c:catAx>
        <c:axId val="213605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6160"/>
        <c:crosses val="autoZero"/>
        <c:auto val="1"/>
        <c:lblAlgn val="ctr"/>
        <c:lblOffset val="100"/>
        <c:noMultiLvlLbl val="0"/>
      </c:catAx>
      <c:valAx>
        <c:axId val="213606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360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7CC-4352-901F-38187E9B454B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7CC-4352-901F-38187E9B454B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97CC-4352-901F-38187E9B454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7CC-4352-901F-38187E9B454B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7CC-4352-901F-38187E9B454B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7CC-4352-901F-38187E9B454B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C-4352-901F-38187E9B454B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7CC-4352-901F-38187E9B4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7488864"/>
        <c:axId val="247489256"/>
      </c:barChart>
      <c:catAx>
        <c:axId val="2474888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48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48925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488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44" r="0.75000000000000844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8CC-43DA-9BD9-6A917CBC5CF2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8CC-43DA-9BD9-6A917CBC5CF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8CC-43DA-9BD9-6A917CBC5CF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8CC-43DA-9BD9-6A917CBC5CF2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8CC-43DA-9BD9-6A917CBC5CF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8CC-43DA-9BD9-6A917CBC5CF2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8CC-43DA-9BD9-6A917CBC5CF2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8CC-43DA-9BD9-6A917CBC5CF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8CC-43DA-9BD9-6A917CBC5CF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8CC-43DA-9BD9-6A917CBC5CF2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C-43DA-9BD9-6A917CBC5CF2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C-43DA-9BD9-6A917CBC5CF2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C-43DA-9BD9-6A917CBC5CF2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C-43DA-9BD9-6A917CBC5CF2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C-43DA-9BD9-6A917CBC5CF2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CC-43DA-9BD9-6A917CBC5CF2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CC-43DA-9BD9-6A917CBC5CF2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CC-43DA-9BD9-6A917CBC5CF2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CC-43DA-9BD9-6A917CBC5CF2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CC-43DA-9BD9-6A917CBC5C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18CC-43DA-9BD9-6A917CBC5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44" r="0.75000000000000844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EA2-41A6-B62B-C7659C64F3A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EA2-41A6-B62B-C7659C64F3A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6EA2-41A6-B62B-C7659C64F3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6EA2-41A6-B62B-C7659C64F3A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EA2-41A6-B62B-C7659C64F3A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6EA2-41A6-B62B-C7659C64F3A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A2-41A6-B62B-C7659C64F3A1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6EA2-41A6-B62B-C7659C64F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7490432"/>
        <c:axId val="247490824"/>
      </c:barChart>
      <c:catAx>
        <c:axId val="2474904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49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49082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7490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66" r="0.75000000000000866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5-4289-A07A-08C982B4AA3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5-4289-A07A-08C982B4AA3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5-4289-A07A-08C982B4AA3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5-4289-A07A-08C982B4AA3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5-4289-A07A-08C982B4AA3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5-4289-A07A-08C982B4AA3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5-4289-A07A-08C982B4AA3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5-4289-A07A-08C982B4AA3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5-4289-A07A-08C982B4AA3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5-4289-A07A-08C982B4AA3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5-4289-A07A-08C982B4AA3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5-4289-A07A-08C982B4AA3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5-4289-A07A-08C982B4AA3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5-4289-A07A-08C982B4AA3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5-4289-A07A-08C982B4AA31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95-4289-A07A-08C982B4AA31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95-4289-A07A-08C982B4AA31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95-4289-A07A-08C982B4AA31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95-4289-A07A-08C982B4AA31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95-4289-A07A-08C982B4AA3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BD95-4289-A07A-08C982B4A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66" r="0.75000000000000866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2DA-4AD9-B480-3E509328B06B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2DA-4AD9-B480-3E509328B06B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2DA-4AD9-B480-3E509328B06B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2DA-4AD9-B480-3E509328B06B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2DA-4AD9-B480-3E509328B06B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2DA-4AD9-B480-3E509328B06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2DA-4AD9-B480-3E509328B06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DA-4AD9-B480-3E509328B06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DA-4AD9-B480-3E509328B06B}"/>
              </c:ext>
            </c:extLst>
          </c:dPt>
          <c:cat>
            <c:strRef>
              <c:f>'RES.NO MAD'!$H$12:$H$20</c:f>
              <c:strCache>
                <c:ptCount val="9"/>
                <c:pt idx="0">
                  <c:v>Nueces y castañas</c:v>
                </c:pt>
                <c:pt idx="1">
                  <c:v>Carmín de cochinilla</c:v>
                </c:pt>
                <c:pt idx="2">
                  <c:v>Tara</c:v>
                </c:pt>
                <c:pt idx="3">
                  <c:v>Semillas y frutos; plantas industriales</c:v>
                </c:pt>
                <c:pt idx="4">
                  <c:v>Gomas, resinas, jugos y extractos vegetales</c:v>
                </c:pt>
                <c:pt idx="5">
                  <c:v>Palmito</c:v>
                </c:pt>
                <c:pt idx="6">
                  <c:v>Manufacturas de espartería o cestería</c:v>
                </c:pt>
                <c:pt idx="7">
                  <c:v>Cochinilla</c:v>
                </c:pt>
                <c:pt idx="8">
                  <c:v>Otros </c:v>
                </c:pt>
              </c:strCache>
            </c:strRef>
          </c:cat>
          <c:val>
            <c:numRef>
              <c:f>'RES.NO MAD'!$I$12:$I$20</c:f>
              <c:numCache>
                <c:formatCode>#,##0</c:formatCode>
                <c:ptCount val="9"/>
                <c:pt idx="0">
                  <c:v>46694735.980000004</c:v>
                </c:pt>
                <c:pt idx="1">
                  <c:v>54519724.159999996</c:v>
                </c:pt>
                <c:pt idx="2">
                  <c:v>32561582.150000002</c:v>
                </c:pt>
                <c:pt idx="3">
                  <c:v>21465709.739999995</c:v>
                </c:pt>
                <c:pt idx="4">
                  <c:v>12248223.229999997</c:v>
                </c:pt>
                <c:pt idx="5">
                  <c:v>4281515.1599999992</c:v>
                </c:pt>
                <c:pt idx="6">
                  <c:v>234923.65000000002</c:v>
                </c:pt>
                <c:pt idx="7">
                  <c:v>4332255.43</c:v>
                </c:pt>
                <c:pt idx="8">
                  <c:v>1312392.3600000143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2DA-4AD9-B480-3E509328B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47492000"/>
        <c:axId val="247492392"/>
      </c:barChart>
      <c:catAx>
        <c:axId val="247492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47492392"/>
        <c:crosses val="autoZero"/>
        <c:auto val="1"/>
        <c:lblAlgn val="ctr"/>
        <c:lblOffset val="100"/>
        <c:noMultiLvlLbl val="0"/>
      </c:catAx>
      <c:valAx>
        <c:axId val="24749239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ln w="12700">
            <a:solidFill>
              <a:schemeClr val="tx2">
                <a:lumMod val="60000"/>
                <a:lumOff val="40000"/>
              </a:schemeClr>
            </a:solidFill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47492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66-453F-8B04-F84E9EFF0EEE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966-453F-8B04-F84E9EFF0EEE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0966-453F-8B04-F84E9EFF0E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966-453F-8B04-F84E9EFF0EEE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966-453F-8B04-F84E9EFF0EEE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966-453F-8B04-F84E9EFF0EEE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66-453F-8B04-F84E9EFF0EEE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0966-453F-8B04-F84E9EFF0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8306472"/>
        <c:axId val="248306864"/>
      </c:barChart>
      <c:catAx>
        <c:axId val="24830647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830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0686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8306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44" r="0.75000000000000844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046-4B3C-B7E1-732F852F95D0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046-4B3C-B7E1-732F852F95D0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046-4B3C-B7E1-732F852F95D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046-4B3C-B7E1-732F852F95D0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046-4B3C-B7E1-732F852F95D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046-4B3C-B7E1-732F852F95D0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046-4B3C-B7E1-732F852F95D0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046-4B3C-B7E1-732F852F95D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046-4B3C-B7E1-732F852F95D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046-4B3C-B7E1-732F852F95D0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46-4B3C-B7E1-732F852F95D0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46-4B3C-B7E1-732F852F95D0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46-4B3C-B7E1-732F852F95D0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46-4B3C-B7E1-732F852F95D0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46-4B3C-B7E1-732F852F95D0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46-4B3C-B7E1-732F852F95D0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46-4B3C-B7E1-732F852F95D0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46-4B3C-B7E1-732F852F95D0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46-4B3C-B7E1-732F852F95D0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46-4B3C-B7E1-732F852F95D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0046-4B3C-B7E1-732F852F9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44" r="0.75000000000000844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C42-438B-A4E6-B7C342DFE435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C42-438B-A4E6-B7C342DFE435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C42-438B-A4E6-B7C342DFE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DC42-438B-A4E6-B7C342DFE435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DC42-438B-A4E6-B7C342DFE435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DC42-438B-A4E6-B7C342DFE435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2-438B-A4E6-B7C342DFE435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DC42-438B-A4E6-B7C342DFE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8308040"/>
        <c:axId val="248308432"/>
      </c:barChart>
      <c:catAx>
        <c:axId val="2483080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830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0843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8308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99" r="0.75000000000000799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E1E-4C7B-BFF3-6672945FCF8D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E1E-4C7B-BFF3-6672945FCF8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E1E-4C7B-BFF3-6672945FCF8D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E1E-4C7B-BFF3-6672945FCF8D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E1E-4C7B-BFF3-6672945FCF8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E1E-4C7B-BFF3-6672945FCF8D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E1E-4C7B-BFF3-6672945FCF8D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E1E-4C7B-BFF3-6672945FCF8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E1E-4C7B-BFF3-6672945FCF8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E1E-4C7B-BFF3-6672945FCF8D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1E-4C7B-BFF3-6672945FCF8D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E-4C7B-BFF3-6672945FCF8D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1E-4C7B-BFF3-6672945FCF8D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1E-4C7B-BFF3-6672945FCF8D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1E-4C7B-BFF3-6672945FCF8D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1E-4C7B-BFF3-6672945FCF8D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1E-4C7B-BFF3-6672945FCF8D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1E-4C7B-BFF3-6672945FCF8D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1E-4C7B-BFF3-6672945FCF8D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1E-4C7B-BFF3-6672945FCF8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5E1E-4C7B-BFF3-6672945FC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799" r="0.75000000000000799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0F-4585-853F-DB485754C9F0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60F-4585-853F-DB485754C9F0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760F-4585-853F-DB485754C9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60F-4585-853F-DB485754C9F0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60F-4585-853F-DB485754C9F0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60F-4585-853F-DB485754C9F0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0F-4585-853F-DB485754C9F0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760F-4585-853F-DB485754C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8309608"/>
        <c:axId val="248310000"/>
      </c:barChart>
      <c:catAx>
        <c:axId val="2483096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831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1000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8309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22" r="0.75000000000000822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FAB-4BEE-B657-B17DAAC58F81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FAB-4BEE-B657-B17DAAC58F81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FFAB-4BEE-B657-B17DAAC58F8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FAB-4BEE-B657-B17DAAC58F81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FAB-4BEE-B657-B17DAAC58F81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FAB-4BEE-B657-B17DAAC58F81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AB-4BEE-B657-B17DAAC58F81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FAB-4BEE-B657-B17DAAC58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14405152"/>
        <c:axId val="214405544"/>
      </c:barChart>
      <c:catAx>
        <c:axId val="2144051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5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40554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14405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488" r="0.75000000000000488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4FE-4DD4-9FB6-A7080FF0FFBC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4FE-4DD4-9FB6-A7080FF0FFB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4FE-4DD4-9FB6-A7080FF0FFBC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4FE-4DD4-9FB6-A7080FF0FFBC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4FE-4DD4-9FB6-A7080FF0FFB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4FE-4DD4-9FB6-A7080FF0FFBC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4FE-4DD4-9FB6-A7080FF0FFBC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4FE-4DD4-9FB6-A7080FF0FFB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4FE-4DD4-9FB6-A7080FF0FFB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4FE-4DD4-9FB6-A7080FF0FFBC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FE-4DD4-9FB6-A7080FF0FFBC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E-4DD4-9FB6-A7080FF0FFBC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FE-4DD4-9FB6-A7080FF0FFBC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FE-4DD4-9FB6-A7080FF0FFBC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FE-4DD4-9FB6-A7080FF0FFBC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FE-4DD4-9FB6-A7080FF0FFBC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FE-4DD4-9FB6-A7080FF0FFBC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FE-4DD4-9FB6-A7080FF0FFBC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FE-4DD4-9FB6-A7080FF0FFBC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FE-4DD4-9FB6-A7080FF0FFB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D4FE-4DD4-9FB6-A7080FF0F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22" r="0.75000000000000822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6E0-4F26-BD11-F8231B2D38BA}"/>
              </c:ext>
            </c:extLst>
          </c:dPt>
          <c:dPt>
            <c:idx val="1"/>
            <c:invertIfNegative val="0"/>
            <c:bubble3D val="0"/>
            <c:spPr>
              <a:solidFill>
                <a:srgbClr val="C0504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6E0-4F26-BD11-F8231B2D38BA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6E0-4F26-BD11-F8231B2D38BA}"/>
              </c:ext>
            </c:extLst>
          </c:dPt>
          <c:dPt>
            <c:idx val="3"/>
            <c:invertIfNegative val="0"/>
            <c:bubble3D val="0"/>
            <c:spPr>
              <a:solidFill>
                <a:srgbClr val="8064A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6E0-4F26-BD11-F8231B2D38BA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6E0-4F26-BD11-F8231B2D38BA}"/>
              </c:ext>
            </c:extLst>
          </c:dPt>
          <c:dPt>
            <c:idx val="5"/>
            <c:invertIfNegative val="0"/>
            <c:bubble3D val="0"/>
            <c:spPr>
              <a:solidFill>
                <a:srgbClr val="F7964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6E0-4F26-BD11-F8231B2D38B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E0-4F26-BD11-F8231B2D38B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6E0-4F26-BD11-F8231B2D38B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6E0-4F26-BD11-F8231B2D38B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6E0-4F26-BD11-F8231B2D38BA}"/>
              </c:ext>
            </c:extLst>
          </c:dPt>
          <c:cat>
            <c:strRef>
              <c:f>'RES.MADERABLES-importac'!$H$41:$H$49</c:f>
              <c:strCache>
                <c:ptCount val="9"/>
                <c:pt idx="0">
                  <c:v>Papel y cartón</c:v>
                </c:pt>
                <c:pt idx="1">
                  <c:v>Tableros</c:v>
                </c:pt>
                <c:pt idx="2">
                  <c:v>Muebles de madera</c:v>
                </c:pt>
                <c:pt idx="3">
                  <c:v>Pasta de madera</c:v>
                </c:pt>
                <c:pt idx="4">
                  <c:v>Madera aserrada</c:v>
                </c:pt>
                <c:pt idx="5">
                  <c:v>Manufactura de madera</c:v>
                </c:pt>
                <c:pt idx="6">
                  <c:v>Madera contrachapada (Triplay)</c:v>
                </c:pt>
                <c:pt idx="7">
                  <c:v>Madera en bruto (rolliza)</c:v>
                </c:pt>
                <c:pt idx="8">
                  <c:v>Otros</c:v>
                </c:pt>
              </c:strCache>
            </c:strRef>
          </c:cat>
          <c:val>
            <c:numRef>
              <c:f>'RES.MADERABLES-importac'!$I$41:$I$49</c:f>
              <c:numCache>
                <c:formatCode>#,##0.00</c:formatCode>
                <c:ptCount val="9"/>
                <c:pt idx="0">
                  <c:v>657911428.27700031</c:v>
                </c:pt>
                <c:pt idx="1">
                  <c:v>129369693.37699997</c:v>
                </c:pt>
                <c:pt idx="2">
                  <c:v>88643702.588999957</c:v>
                </c:pt>
                <c:pt idx="3">
                  <c:v>56239562.096999995</c:v>
                </c:pt>
                <c:pt idx="4">
                  <c:v>28611027.548999999</c:v>
                </c:pt>
                <c:pt idx="5">
                  <c:v>26191831.601999991</c:v>
                </c:pt>
                <c:pt idx="6">
                  <c:v>16357508.806000002</c:v>
                </c:pt>
                <c:pt idx="7">
                  <c:v>13409490.843</c:v>
                </c:pt>
                <c:pt idx="8">
                  <c:v>8667225.7589999437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E0-4F26-BD11-F8231B2D3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48311176"/>
        <c:axId val="248311568"/>
      </c:barChart>
      <c:catAx>
        <c:axId val="2483111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48311568"/>
        <c:crosses val="autoZero"/>
        <c:auto val="1"/>
        <c:lblAlgn val="ctr"/>
        <c:lblOffset val="100"/>
        <c:noMultiLvlLbl val="0"/>
      </c:catAx>
      <c:valAx>
        <c:axId val="248311568"/>
        <c:scaling>
          <c:orientation val="minMax"/>
        </c:scaling>
        <c:delete val="0"/>
        <c:axPos val="b"/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48311176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25400"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BA9-4DD8-A7F7-12A0B84D1AFD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BA9-4DD8-A7F7-12A0B84D1AFD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EBA9-4DD8-A7F7-12A0B84D1A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EBA9-4DD8-A7F7-12A0B84D1AFD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EBA9-4DD8-A7F7-12A0B84D1AFD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EBA9-4DD8-A7F7-12A0B84D1AFD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9-4DD8-A7F7-12A0B84D1AFD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EBA9-4DD8-A7F7-12A0B84D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8312352"/>
        <c:axId val="248312744"/>
      </c:barChart>
      <c:catAx>
        <c:axId val="2483123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8312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1274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8312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44" r="0.75000000000000844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6B5-4FB5-9981-847D6B58F592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6B5-4FB5-9981-847D6B58F59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6B5-4FB5-9981-847D6B58F59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6B5-4FB5-9981-847D6B58F592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6B5-4FB5-9981-847D6B58F59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6B5-4FB5-9981-847D6B58F592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6B5-4FB5-9981-847D6B58F592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6B5-4FB5-9981-847D6B58F59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6B5-4FB5-9981-847D6B58F59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6B5-4FB5-9981-847D6B58F592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B5-4FB5-9981-847D6B58F592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5-4FB5-9981-847D6B58F592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B5-4FB5-9981-847D6B58F592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B5-4FB5-9981-847D6B58F592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B5-4FB5-9981-847D6B58F592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B5-4FB5-9981-847D6B58F592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B5-4FB5-9981-847D6B58F592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B5-4FB5-9981-847D6B58F592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B5-4FB5-9981-847D6B58F592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B5-4FB5-9981-847D6B58F5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06B5-4FB5-9981-847D6B58F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44" r="0.75000000000000844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FA6-4C1C-9490-54DE3A5C44F0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FA6-4C1C-9490-54DE3A5C44F0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FA6-4C1C-9490-54DE3A5C44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DFA6-4C1C-9490-54DE3A5C44F0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DFA6-4C1C-9490-54DE3A5C44F0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DFA6-4C1C-9490-54DE3A5C44F0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A6-4C1C-9490-54DE3A5C44F0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DFA6-4C1C-9490-54DE3A5C4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48313920"/>
        <c:axId val="251469832"/>
      </c:barChart>
      <c:catAx>
        <c:axId val="2483139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5146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69832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48313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44" r="0.75000000000000844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B06-40C1-9EB2-765A707EAF56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B06-40C1-9EB2-765A707EAF5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B06-40C1-9EB2-765A707EAF5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B06-40C1-9EB2-765A707EAF56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B06-40C1-9EB2-765A707EAF5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B06-40C1-9EB2-765A707EAF56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B06-40C1-9EB2-765A707EAF56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B06-40C1-9EB2-765A707EAF5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B06-40C1-9EB2-765A707EAF5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B06-40C1-9EB2-765A707EAF56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6-40C1-9EB2-765A707EAF56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6-40C1-9EB2-765A707EAF56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06-40C1-9EB2-765A707EAF56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06-40C1-9EB2-765A707EAF56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06-40C1-9EB2-765A707EAF56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06-40C1-9EB2-765A707EAF56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6-40C1-9EB2-765A707EAF56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06-40C1-9EB2-765A707EAF56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06-40C1-9EB2-765A707EAF56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06-40C1-9EB2-765A707EAF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1B06-40C1-9EB2-765A707EA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44" r="0.75000000000000844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724-4905-BF13-373D99A4F0EC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724-4905-BF13-373D99A4F0EC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6724-4905-BF13-373D99A4F0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6724-4905-BF13-373D99A4F0EC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724-4905-BF13-373D99A4F0EC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6724-4905-BF13-373D99A4F0EC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24-4905-BF13-373D99A4F0EC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6724-4905-BF13-373D99A4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51471008"/>
        <c:axId val="251471400"/>
      </c:barChart>
      <c:catAx>
        <c:axId val="2514710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5147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7140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51471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66" r="0.75000000000000866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8F4-41C4-9E9F-29BD21B6C4B1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8F4-41C4-9E9F-29BD21B6C4B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8F4-41C4-9E9F-29BD21B6C4B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8F4-41C4-9E9F-29BD21B6C4B1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8F4-41C4-9E9F-29BD21B6C4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8F4-41C4-9E9F-29BD21B6C4B1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8F4-41C4-9E9F-29BD21B6C4B1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8F4-41C4-9E9F-29BD21B6C4B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8F4-41C4-9E9F-29BD21B6C4B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8F4-41C4-9E9F-29BD21B6C4B1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4-41C4-9E9F-29BD21B6C4B1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F4-41C4-9E9F-29BD21B6C4B1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4-41C4-9E9F-29BD21B6C4B1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4-41C4-9E9F-29BD21B6C4B1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4-41C4-9E9F-29BD21B6C4B1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F4-41C4-9E9F-29BD21B6C4B1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F4-41C4-9E9F-29BD21B6C4B1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F4-41C4-9E9F-29BD21B6C4B1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F4-41C4-9E9F-29BD21B6C4B1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F4-41C4-9E9F-29BD21B6C4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28F4-41C4-9E9F-29BD21B6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66" r="0.75000000000000866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A37-471A-A1DE-A95401E64624}"/>
            </c:ext>
          </c:extLst>
        </c:ser>
        <c:ser>
          <c:idx val="0"/>
          <c:order val="1"/>
          <c:spPr>
            <a:solidFill>
              <a:srgbClr val="8080FF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A37-471A-A1DE-A95401E64624}"/>
            </c:ext>
          </c:extLst>
        </c:ser>
        <c:ser>
          <c:idx val="2"/>
          <c:order val="2"/>
          <c:spPr>
            <a:solidFill>
              <a:srgbClr val="00FF00"/>
            </a:solidFill>
            <a:ln w="25400">
              <a:noFill/>
            </a:ln>
          </c:spPr>
          <c:invertIfNegative val="0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1A37-471A-A1DE-A95401E646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A37-471A-A1DE-A95401E64624}"/>
            </c:ext>
          </c:extLst>
        </c:ser>
        <c:ser>
          <c:idx val="3"/>
          <c:order val="3"/>
          <c:spPr>
            <a:solidFill>
              <a:srgbClr val="A0E0E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A37-471A-A1DE-A95401E64624}"/>
            </c:ext>
          </c:extLst>
        </c:ser>
        <c:ser>
          <c:idx val="4"/>
          <c:order val="4"/>
          <c:spPr>
            <a:solidFill>
              <a:srgbClr val="600080"/>
            </a:solidFill>
            <a:ln w="25400">
              <a:noFill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A37-471A-A1DE-A95401E64624}"/>
            </c:ext>
          </c:extLst>
        </c:ser>
        <c:ser>
          <c:idx val="5"/>
          <c:order val="5"/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7-471A-A1DE-A95401E64624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1A37-471A-A1DE-A95401E6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251472576"/>
        <c:axId val="251472968"/>
      </c:barChart>
      <c:catAx>
        <c:axId val="2514725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5147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7296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2514725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88" r="0.75000000000000888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explosion val="14"/>
          <c:dPt>
            <c:idx val="0"/>
            <c:bubble3D val="0"/>
            <c:spPr>
              <a:solidFill>
                <a:srgbClr val="808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07D-4938-8B7D-918E92C9931F}"/>
              </c:ext>
            </c:extLst>
          </c:dPt>
          <c:dPt>
            <c:idx val="1"/>
            <c:bubble3D val="0"/>
            <c:spPr>
              <a:solidFill>
                <a:srgbClr val="80206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07D-4938-8B7D-918E92C9931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07D-4938-8B7D-918E92C9931F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07D-4938-8B7D-918E92C9931F}"/>
              </c:ext>
            </c:extLst>
          </c:dPt>
          <c:dPt>
            <c:idx val="4"/>
            <c:bubble3D val="0"/>
            <c:spPr>
              <a:solidFill>
                <a:srgbClr val="6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07D-4938-8B7D-918E92C9931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07D-4938-8B7D-918E92C9931F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07D-4938-8B7D-918E92C9931F}"/>
              </c:ext>
            </c:extLst>
          </c:dPt>
          <c:dPt>
            <c:idx val="7"/>
            <c:bubble3D val="0"/>
            <c:spPr>
              <a:solidFill>
                <a:srgbClr val="C0C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07D-4938-8B7D-918E92C9931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07D-4938-8B7D-918E92C9931F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07D-4938-8B7D-918E92C9931F}"/>
              </c:ext>
            </c:extLst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7D-4938-8B7D-918E92C9931F}"/>
                </c:ext>
              </c:extLst>
            </c:dLbl>
            <c:dLbl>
              <c:idx val="1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7D-4938-8B7D-918E92C9931F}"/>
                </c:ext>
              </c:extLst>
            </c:dLbl>
            <c:dLbl>
              <c:idx val="2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D-4938-8B7D-918E92C9931F}"/>
                </c:ext>
              </c:extLst>
            </c:dLbl>
            <c:dLbl>
              <c:idx val="3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7D-4938-8B7D-918E92C9931F}"/>
                </c:ext>
              </c:extLst>
            </c:dLbl>
            <c:dLbl>
              <c:idx val="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7D-4938-8B7D-918E92C9931F}"/>
                </c:ext>
              </c:extLst>
            </c:dLbl>
            <c:dLbl>
              <c:idx val="5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7D-4938-8B7D-918E92C9931F}"/>
                </c:ext>
              </c:extLst>
            </c:dLbl>
            <c:dLbl>
              <c:idx val="6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7D-4938-8B7D-918E92C9931F}"/>
                </c:ext>
              </c:extLst>
            </c:dLbl>
            <c:dLbl>
              <c:idx val="7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7D-4938-8B7D-918E92C9931F}"/>
                </c:ext>
              </c:extLst>
            </c:dLbl>
            <c:dLbl>
              <c:idx val="8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7D-4938-8B7D-918E92C9931F}"/>
                </c:ext>
              </c:extLst>
            </c:dLbl>
            <c:dLbl>
              <c:idx val="9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7D-4938-8B7D-918E92C9931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0"/>
              <c:pt idx="0">
                <c:v>Aguano masha</c:v>
              </c:pt>
              <c:pt idx="1">
                <c:v>Quinaquina</c:v>
              </c:pt>
              <c:pt idx="2">
                <c:v>Estoraque</c:v>
              </c:pt>
              <c:pt idx="3">
                <c:v>Pumaquiro</c:v>
              </c:pt>
              <c:pt idx="4">
                <c:v>Capirona</c:v>
              </c:pt>
              <c:pt idx="5">
                <c:v>Oreja de león</c:v>
              </c:pt>
              <c:pt idx="6">
                <c:v>Quinilla</c:v>
              </c:pt>
              <c:pt idx="7">
                <c:v>Guayacán</c:v>
              </c:pt>
              <c:pt idx="8">
                <c:v>Tahuarí</c:v>
              </c:pt>
              <c:pt idx="9">
                <c:v>Varias</c:v>
              </c:pt>
            </c:strLit>
          </c:cat>
          <c:val>
            <c:numLit>
              <c:formatCode>General</c:formatCode>
              <c:ptCount val="10"/>
              <c:pt idx="0">
                <c:v>3089.68</c:v>
              </c:pt>
              <c:pt idx="1">
                <c:v>987.21699999999703</c:v>
              </c:pt>
              <c:pt idx="2">
                <c:v>1639.9549999999599</c:v>
              </c:pt>
              <c:pt idx="3">
                <c:v>375.51</c:v>
              </c:pt>
              <c:pt idx="4">
                <c:v>168.34</c:v>
              </c:pt>
              <c:pt idx="5">
                <c:v>198.001</c:v>
              </c:pt>
              <c:pt idx="6">
                <c:v>319.49099999999203</c:v>
              </c:pt>
              <c:pt idx="7">
                <c:v>105.754</c:v>
              </c:pt>
              <c:pt idx="8">
                <c:v>101.66999999999901</c:v>
              </c:pt>
              <c:pt idx="9">
                <c:v>286.0607</c:v>
              </c:pt>
            </c:numLit>
          </c:val>
          <c:extLst>
            <c:ext xmlns:c16="http://schemas.microsoft.com/office/drawing/2014/chart" uri="{C3380CC4-5D6E-409C-BE32-E72D297353CC}">
              <c16:uniqueId val="{00000014-B07D-4938-8B7D-918E92C99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000000000000888" r="0.75000000000000888" t="1" header="0" footer="0"/>
    <c:pageSetup/>
  </c:printSettings>
</c:chartSpace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0" Type="http://schemas.openxmlformats.org/officeDocument/2006/relationships/chart" Target="../charts/chart35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4" Type="http://schemas.openxmlformats.org/officeDocument/2006/relationships/chart" Target="../charts/chart6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4" Type="http://schemas.openxmlformats.org/officeDocument/2006/relationships/chart" Target="../charts/chart7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chart" Target="../charts/chart79.xml"/><Relationship Id="rId4" Type="http://schemas.openxmlformats.org/officeDocument/2006/relationships/chart" Target="../charts/chart7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5" Type="http://schemas.openxmlformats.org/officeDocument/2006/relationships/chart" Target="../charts/chart91.xml"/><Relationship Id="rId4" Type="http://schemas.openxmlformats.org/officeDocument/2006/relationships/chart" Target="../charts/chart9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6</xdr:col>
          <xdr:colOff>723900</xdr:colOff>
          <xdr:row>57</xdr:row>
          <xdr:rowOff>114300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164</xdr:row>
      <xdr:rowOff>0</xdr:rowOff>
    </xdr:from>
    <xdr:to>
      <xdr:col>2</xdr:col>
      <xdr:colOff>0</xdr:colOff>
      <xdr:row>164</xdr:row>
      <xdr:rowOff>0</xdr:rowOff>
    </xdr:to>
    <xdr:graphicFrame macro="">
      <xdr:nvGraphicFramePr>
        <xdr:cNvPr id="5060706" name="Chart 4">
          <a:extLst>
            <a:ext uri="{FF2B5EF4-FFF2-40B4-BE49-F238E27FC236}">
              <a16:creationId xmlns:a16="http://schemas.microsoft.com/office/drawing/2014/main" id="{00000000-0008-0000-0E00-00006238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164</xdr:row>
      <xdr:rowOff>0</xdr:rowOff>
    </xdr:from>
    <xdr:to>
      <xdr:col>2</xdr:col>
      <xdr:colOff>0</xdr:colOff>
      <xdr:row>164</xdr:row>
      <xdr:rowOff>0</xdr:rowOff>
    </xdr:to>
    <xdr:graphicFrame macro="">
      <xdr:nvGraphicFramePr>
        <xdr:cNvPr id="5060707" name="Chart 5">
          <a:extLst>
            <a:ext uri="{FF2B5EF4-FFF2-40B4-BE49-F238E27FC236}">
              <a16:creationId xmlns:a16="http://schemas.microsoft.com/office/drawing/2014/main" id="{00000000-0008-0000-0E00-00006338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61</xdr:row>
      <xdr:rowOff>0</xdr:rowOff>
    </xdr:from>
    <xdr:to>
      <xdr:col>2</xdr:col>
      <xdr:colOff>0</xdr:colOff>
      <xdr:row>61</xdr:row>
      <xdr:rowOff>0</xdr:rowOff>
    </xdr:to>
    <xdr:graphicFrame macro="">
      <xdr:nvGraphicFramePr>
        <xdr:cNvPr id="3795141" name="Chart 4">
          <a:extLst>
            <a:ext uri="{FF2B5EF4-FFF2-40B4-BE49-F238E27FC236}">
              <a16:creationId xmlns:a16="http://schemas.microsoft.com/office/drawing/2014/main" id="{00000000-0008-0000-0F00-0000C5E83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61</xdr:row>
      <xdr:rowOff>0</xdr:rowOff>
    </xdr:from>
    <xdr:to>
      <xdr:col>2</xdr:col>
      <xdr:colOff>0</xdr:colOff>
      <xdr:row>61</xdr:row>
      <xdr:rowOff>0</xdr:rowOff>
    </xdr:to>
    <xdr:graphicFrame macro="">
      <xdr:nvGraphicFramePr>
        <xdr:cNvPr id="3795142" name="Chart 5">
          <a:extLst>
            <a:ext uri="{FF2B5EF4-FFF2-40B4-BE49-F238E27FC236}">
              <a16:creationId xmlns:a16="http://schemas.microsoft.com/office/drawing/2014/main" id="{00000000-0008-0000-0F00-0000C6E83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3</xdr:row>
      <xdr:rowOff>142875</xdr:rowOff>
    </xdr:from>
    <xdr:to>
      <xdr:col>5</xdr:col>
      <xdr:colOff>895350</xdr:colOff>
      <xdr:row>30</xdr:row>
      <xdr:rowOff>0</xdr:rowOff>
    </xdr:to>
    <xdr:graphicFrame macro="">
      <xdr:nvGraphicFramePr>
        <xdr:cNvPr id="3795143" name="Gráfico 1">
          <a:extLst>
            <a:ext uri="{FF2B5EF4-FFF2-40B4-BE49-F238E27FC236}">
              <a16:creationId xmlns:a16="http://schemas.microsoft.com/office/drawing/2014/main" id="{00000000-0008-0000-0F00-0000C7E83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123825</xdr:colOff>
      <xdr:row>33</xdr:row>
      <xdr:rowOff>9525</xdr:rowOff>
    </xdr:from>
    <xdr:to>
      <xdr:col>5</xdr:col>
      <xdr:colOff>876300</xdr:colOff>
      <xdr:row>60</xdr:row>
      <xdr:rowOff>9525</xdr:rowOff>
    </xdr:to>
    <xdr:graphicFrame macro="">
      <xdr:nvGraphicFramePr>
        <xdr:cNvPr id="3795144" name="Gráfico 2">
          <a:extLst>
            <a:ext uri="{FF2B5EF4-FFF2-40B4-BE49-F238E27FC236}">
              <a16:creationId xmlns:a16="http://schemas.microsoft.com/office/drawing/2014/main" id="{00000000-0008-0000-0F00-0000C8E83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0</xdr:rowOff>
    </xdr:from>
    <xdr:to>
      <xdr:col>3</xdr:col>
      <xdr:colOff>0</xdr:colOff>
      <xdr:row>33</xdr:row>
      <xdr:rowOff>0</xdr:rowOff>
    </xdr:to>
    <xdr:graphicFrame macro="">
      <xdr:nvGraphicFramePr>
        <xdr:cNvPr id="11015756" name="Chart 1">
          <a:extLst>
            <a:ext uri="{FF2B5EF4-FFF2-40B4-BE49-F238E27FC236}">
              <a16:creationId xmlns:a16="http://schemas.microsoft.com/office/drawing/2014/main" id="{00000000-0008-0000-1000-00004C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33</xdr:row>
      <xdr:rowOff>0</xdr:rowOff>
    </xdr:from>
    <xdr:to>
      <xdr:col>3</xdr:col>
      <xdr:colOff>0</xdr:colOff>
      <xdr:row>33</xdr:row>
      <xdr:rowOff>0</xdr:rowOff>
    </xdr:to>
    <xdr:graphicFrame macro="">
      <xdr:nvGraphicFramePr>
        <xdr:cNvPr id="11015757" name="Chart 2">
          <a:extLst>
            <a:ext uri="{FF2B5EF4-FFF2-40B4-BE49-F238E27FC236}">
              <a16:creationId xmlns:a16="http://schemas.microsoft.com/office/drawing/2014/main" id="{00000000-0008-0000-1000-00004D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3</xdr:col>
      <xdr:colOff>0</xdr:colOff>
      <xdr:row>33</xdr:row>
      <xdr:rowOff>0</xdr:rowOff>
    </xdr:to>
    <xdr:graphicFrame macro="">
      <xdr:nvGraphicFramePr>
        <xdr:cNvPr id="11015758" name="Chart 3">
          <a:extLst>
            <a:ext uri="{FF2B5EF4-FFF2-40B4-BE49-F238E27FC236}">
              <a16:creationId xmlns:a16="http://schemas.microsoft.com/office/drawing/2014/main" id="{00000000-0008-0000-1000-00004E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33</xdr:row>
      <xdr:rowOff>0</xdr:rowOff>
    </xdr:from>
    <xdr:to>
      <xdr:col>3</xdr:col>
      <xdr:colOff>0</xdr:colOff>
      <xdr:row>33</xdr:row>
      <xdr:rowOff>0</xdr:rowOff>
    </xdr:to>
    <xdr:graphicFrame macro="">
      <xdr:nvGraphicFramePr>
        <xdr:cNvPr id="11015759" name="Chart 4">
          <a:extLst>
            <a:ext uri="{FF2B5EF4-FFF2-40B4-BE49-F238E27FC236}">
              <a16:creationId xmlns:a16="http://schemas.microsoft.com/office/drawing/2014/main" id="{00000000-0008-0000-1000-00004F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3</xdr:col>
      <xdr:colOff>0</xdr:colOff>
      <xdr:row>63</xdr:row>
      <xdr:rowOff>0</xdr:rowOff>
    </xdr:to>
    <xdr:graphicFrame macro="">
      <xdr:nvGraphicFramePr>
        <xdr:cNvPr id="11015760" name="Chart 7">
          <a:extLst>
            <a:ext uri="{FF2B5EF4-FFF2-40B4-BE49-F238E27FC236}">
              <a16:creationId xmlns:a16="http://schemas.microsoft.com/office/drawing/2014/main" id="{00000000-0008-0000-1000-000050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63</xdr:row>
      <xdr:rowOff>0</xdr:rowOff>
    </xdr:from>
    <xdr:to>
      <xdr:col>3</xdr:col>
      <xdr:colOff>0</xdr:colOff>
      <xdr:row>63</xdr:row>
      <xdr:rowOff>0</xdr:rowOff>
    </xdr:to>
    <xdr:graphicFrame macro="">
      <xdr:nvGraphicFramePr>
        <xdr:cNvPr id="11015761" name="Chart 8">
          <a:extLst>
            <a:ext uri="{FF2B5EF4-FFF2-40B4-BE49-F238E27FC236}">
              <a16:creationId xmlns:a16="http://schemas.microsoft.com/office/drawing/2014/main" id="{00000000-0008-0000-1000-000051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2</xdr:col>
      <xdr:colOff>0</xdr:colOff>
      <xdr:row>32</xdr:row>
      <xdr:rowOff>0</xdr:rowOff>
    </xdr:to>
    <xdr:graphicFrame macro="">
      <xdr:nvGraphicFramePr>
        <xdr:cNvPr id="11015762" name="Chart 4">
          <a:extLst>
            <a:ext uri="{FF2B5EF4-FFF2-40B4-BE49-F238E27FC236}">
              <a16:creationId xmlns:a16="http://schemas.microsoft.com/office/drawing/2014/main" id="{00000000-0008-0000-1000-000052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32</xdr:row>
      <xdr:rowOff>0</xdr:rowOff>
    </xdr:from>
    <xdr:to>
      <xdr:col>2</xdr:col>
      <xdr:colOff>0</xdr:colOff>
      <xdr:row>32</xdr:row>
      <xdr:rowOff>0</xdr:rowOff>
    </xdr:to>
    <xdr:graphicFrame macro="">
      <xdr:nvGraphicFramePr>
        <xdr:cNvPr id="11015763" name="Chart 5">
          <a:extLst>
            <a:ext uri="{FF2B5EF4-FFF2-40B4-BE49-F238E27FC236}">
              <a16:creationId xmlns:a16="http://schemas.microsoft.com/office/drawing/2014/main" id="{00000000-0008-0000-1000-000053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100</xdr:row>
      <xdr:rowOff>0</xdr:rowOff>
    </xdr:from>
    <xdr:to>
      <xdr:col>2</xdr:col>
      <xdr:colOff>0</xdr:colOff>
      <xdr:row>100</xdr:row>
      <xdr:rowOff>0</xdr:rowOff>
    </xdr:to>
    <xdr:graphicFrame macro="">
      <xdr:nvGraphicFramePr>
        <xdr:cNvPr id="11015764" name="Chart 4">
          <a:extLst>
            <a:ext uri="{FF2B5EF4-FFF2-40B4-BE49-F238E27FC236}">
              <a16:creationId xmlns:a16="http://schemas.microsoft.com/office/drawing/2014/main" id="{00000000-0008-0000-1000-000054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76200</xdr:colOff>
      <xdr:row>100</xdr:row>
      <xdr:rowOff>0</xdr:rowOff>
    </xdr:from>
    <xdr:to>
      <xdr:col>2</xdr:col>
      <xdr:colOff>0</xdr:colOff>
      <xdr:row>100</xdr:row>
      <xdr:rowOff>0</xdr:rowOff>
    </xdr:to>
    <xdr:graphicFrame macro="">
      <xdr:nvGraphicFramePr>
        <xdr:cNvPr id="11015765" name="Chart 5">
          <a:extLst>
            <a:ext uri="{FF2B5EF4-FFF2-40B4-BE49-F238E27FC236}">
              <a16:creationId xmlns:a16="http://schemas.microsoft.com/office/drawing/2014/main" id="{00000000-0008-0000-1000-000055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85725</xdr:colOff>
      <xdr:row>37</xdr:row>
      <xdr:rowOff>57150</xdr:rowOff>
    </xdr:from>
    <xdr:to>
      <xdr:col>2</xdr:col>
      <xdr:colOff>1771650</xdr:colOff>
      <xdr:row>66</xdr:row>
      <xdr:rowOff>133350</xdr:rowOff>
    </xdr:to>
    <xdr:graphicFrame macro="">
      <xdr:nvGraphicFramePr>
        <xdr:cNvPr id="11015766" name="Gráfico 1">
          <a:extLst>
            <a:ext uri="{FF2B5EF4-FFF2-40B4-BE49-F238E27FC236}">
              <a16:creationId xmlns:a16="http://schemas.microsoft.com/office/drawing/2014/main" id="{00000000-0008-0000-1000-000056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66675</xdr:colOff>
      <xdr:row>70</xdr:row>
      <xdr:rowOff>47625</xdr:rowOff>
    </xdr:from>
    <xdr:to>
      <xdr:col>2</xdr:col>
      <xdr:colOff>1800225</xdr:colOff>
      <xdr:row>97</xdr:row>
      <xdr:rowOff>114300</xdr:rowOff>
    </xdr:to>
    <xdr:graphicFrame macro="">
      <xdr:nvGraphicFramePr>
        <xdr:cNvPr id="11015767" name="Gráfico 2">
          <a:extLst>
            <a:ext uri="{FF2B5EF4-FFF2-40B4-BE49-F238E27FC236}">
              <a16:creationId xmlns:a16="http://schemas.microsoft.com/office/drawing/2014/main" id="{00000000-0008-0000-1000-00005716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0</xdr:rowOff>
    </xdr:from>
    <xdr:to>
      <xdr:col>3</xdr:col>
      <xdr:colOff>0</xdr:colOff>
      <xdr:row>23</xdr:row>
      <xdr:rowOff>0</xdr:rowOff>
    </xdr:to>
    <xdr:graphicFrame macro="">
      <xdr:nvGraphicFramePr>
        <xdr:cNvPr id="4007354" name="Chart 1">
          <a:extLst>
            <a:ext uri="{FF2B5EF4-FFF2-40B4-BE49-F238E27FC236}">
              <a16:creationId xmlns:a16="http://schemas.microsoft.com/office/drawing/2014/main" id="{00000000-0008-0000-1100-0000BA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23</xdr:row>
      <xdr:rowOff>0</xdr:rowOff>
    </xdr:from>
    <xdr:to>
      <xdr:col>3</xdr:col>
      <xdr:colOff>0</xdr:colOff>
      <xdr:row>23</xdr:row>
      <xdr:rowOff>0</xdr:rowOff>
    </xdr:to>
    <xdr:graphicFrame macro="">
      <xdr:nvGraphicFramePr>
        <xdr:cNvPr id="4007355" name="Chart 2">
          <a:extLst>
            <a:ext uri="{FF2B5EF4-FFF2-40B4-BE49-F238E27FC236}">
              <a16:creationId xmlns:a16="http://schemas.microsoft.com/office/drawing/2014/main" id="{00000000-0008-0000-1100-0000BB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3</xdr:col>
      <xdr:colOff>0</xdr:colOff>
      <xdr:row>54</xdr:row>
      <xdr:rowOff>0</xdr:rowOff>
    </xdr:to>
    <xdr:graphicFrame macro="">
      <xdr:nvGraphicFramePr>
        <xdr:cNvPr id="4007356" name="Chart 7">
          <a:extLst>
            <a:ext uri="{FF2B5EF4-FFF2-40B4-BE49-F238E27FC236}">
              <a16:creationId xmlns:a16="http://schemas.microsoft.com/office/drawing/2014/main" id="{00000000-0008-0000-1100-0000BC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54</xdr:row>
      <xdr:rowOff>0</xdr:rowOff>
    </xdr:from>
    <xdr:to>
      <xdr:col>3</xdr:col>
      <xdr:colOff>0</xdr:colOff>
      <xdr:row>54</xdr:row>
      <xdr:rowOff>0</xdr:rowOff>
    </xdr:to>
    <xdr:graphicFrame macro="">
      <xdr:nvGraphicFramePr>
        <xdr:cNvPr id="4007357" name="Chart 8">
          <a:extLst>
            <a:ext uri="{FF2B5EF4-FFF2-40B4-BE49-F238E27FC236}">
              <a16:creationId xmlns:a16="http://schemas.microsoft.com/office/drawing/2014/main" id="{00000000-0008-0000-1100-0000BD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2</xdr:col>
      <xdr:colOff>0</xdr:colOff>
      <xdr:row>21</xdr:row>
      <xdr:rowOff>0</xdr:rowOff>
    </xdr:to>
    <xdr:graphicFrame macro="">
      <xdr:nvGraphicFramePr>
        <xdr:cNvPr id="4007358" name="Chart 4">
          <a:extLst>
            <a:ext uri="{FF2B5EF4-FFF2-40B4-BE49-F238E27FC236}">
              <a16:creationId xmlns:a16="http://schemas.microsoft.com/office/drawing/2014/main" id="{00000000-0008-0000-1100-0000BE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21</xdr:row>
      <xdr:rowOff>0</xdr:rowOff>
    </xdr:from>
    <xdr:to>
      <xdr:col>2</xdr:col>
      <xdr:colOff>0</xdr:colOff>
      <xdr:row>21</xdr:row>
      <xdr:rowOff>0</xdr:rowOff>
    </xdr:to>
    <xdr:graphicFrame macro="">
      <xdr:nvGraphicFramePr>
        <xdr:cNvPr id="4007359" name="Chart 5">
          <a:extLst>
            <a:ext uri="{FF2B5EF4-FFF2-40B4-BE49-F238E27FC236}">
              <a16:creationId xmlns:a16="http://schemas.microsoft.com/office/drawing/2014/main" id="{00000000-0008-0000-1100-0000BF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56</xdr:row>
      <xdr:rowOff>0</xdr:rowOff>
    </xdr:from>
    <xdr:to>
      <xdr:col>2</xdr:col>
      <xdr:colOff>0</xdr:colOff>
      <xdr:row>56</xdr:row>
      <xdr:rowOff>0</xdr:rowOff>
    </xdr:to>
    <xdr:graphicFrame macro="">
      <xdr:nvGraphicFramePr>
        <xdr:cNvPr id="4007360" name="Chart 4">
          <a:extLst>
            <a:ext uri="{FF2B5EF4-FFF2-40B4-BE49-F238E27FC236}">
              <a16:creationId xmlns:a16="http://schemas.microsoft.com/office/drawing/2014/main" id="{00000000-0008-0000-1100-0000C0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56</xdr:row>
      <xdr:rowOff>0</xdr:rowOff>
    </xdr:from>
    <xdr:to>
      <xdr:col>2</xdr:col>
      <xdr:colOff>0</xdr:colOff>
      <xdr:row>56</xdr:row>
      <xdr:rowOff>0</xdr:rowOff>
    </xdr:to>
    <xdr:graphicFrame macro="">
      <xdr:nvGraphicFramePr>
        <xdr:cNvPr id="4007361" name="Chart 5">
          <a:extLst>
            <a:ext uri="{FF2B5EF4-FFF2-40B4-BE49-F238E27FC236}">
              <a16:creationId xmlns:a16="http://schemas.microsoft.com/office/drawing/2014/main" id="{00000000-0008-0000-1100-0000C1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25</xdr:row>
      <xdr:rowOff>57150</xdr:rowOff>
    </xdr:from>
    <xdr:to>
      <xdr:col>2</xdr:col>
      <xdr:colOff>1895475</xdr:colOff>
      <xdr:row>55</xdr:row>
      <xdr:rowOff>0</xdr:rowOff>
    </xdr:to>
    <xdr:graphicFrame macro="">
      <xdr:nvGraphicFramePr>
        <xdr:cNvPr id="4007362" name="Gráfico 1">
          <a:extLst>
            <a:ext uri="{FF2B5EF4-FFF2-40B4-BE49-F238E27FC236}">
              <a16:creationId xmlns:a16="http://schemas.microsoft.com/office/drawing/2014/main" id="{00000000-0008-0000-1100-0000C225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0</xdr:rowOff>
    </xdr:from>
    <xdr:to>
      <xdr:col>2</xdr:col>
      <xdr:colOff>0</xdr:colOff>
      <xdr:row>40</xdr:row>
      <xdr:rowOff>0</xdr:rowOff>
    </xdr:to>
    <xdr:graphicFrame macro="">
      <xdr:nvGraphicFramePr>
        <xdr:cNvPr id="4061479" name="Chart 4">
          <a:extLst>
            <a:ext uri="{FF2B5EF4-FFF2-40B4-BE49-F238E27FC236}">
              <a16:creationId xmlns:a16="http://schemas.microsoft.com/office/drawing/2014/main" id="{00000000-0008-0000-1200-000027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40</xdr:row>
      <xdr:rowOff>0</xdr:rowOff>
    </xdr:from>
    <xdr:to>
      <xdr:col>2</xdr:col>
      <xdr:colOff>0</xdr:colOff>
      <xdr:row>40</xdr:row>
      <xdr:rowOff>0</xdr:rowOff>
    </xdr:to>
    <xdr:graphicFrame macro="">
      <xdr:nvGraphicFramePr>
        <xdr:cNvPr id="4061480" name="Chart 5">
          <a:extLst>
            <a:ext uri="{FF2B5EF4-FFF2-40B4-BE49-F238E27FC236}">
              <a16:creationId xmlns:a16="http://schemas.microsoft.com/office/drawing/2014/main" id="{00000000-0008-0000-1200-000028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2</xdr:col>
      <xdr:colOff>0</xdr:colOff>
      <xdr:row>97</xdr:row>
      <xdr:rowOff>0</xdr:rowOff>
    </xdr:to>
    <xdr:graphicFrame macro="">
      <xdr:nvGraphicFramePr>
        <xdr:cNvPr id="4061481" name="Chart 4">
          <a:extLst>
            <a:ext uri="{FF2B5EF4-FFF2-40B4-BE49-F238E27FC236}">
              <a16:creationId xmlns:a16="http://schemas.microsoft.com/office/drawing/2014/main" id="{00000000-0008-0000-1200-000029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97</xdr:row>
      <xdr:rowOff>0</xdr:rowOff>
    </xdr:from>
    <xdr:to>
      <xdr:col>2</xdr:col>
      <xdr:colOff>0</xdr:colOff>
      <xdr:row>97</xdr:row>
      <xdr:rowOff>0</xdr:rowOff>
    </xdr:to>
    <xdr:graphicFrame macro="">
      <xdr:nvGraphicFramePr>
        <xdr:cNvPr id="4061482" name="Chart 5">
          <a:extLst>
            <a:ext uri="{FF2B5EF4-FFF2-40B4-BE49-F238E27FC236}">
              <a16:creationId xmlns:a16="http://schemas.microsoft.com/office/drawing/2014/main" id="{00000000-0008-0000-1200-00002A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44</xdr:row>
      <xdr:rowOff>9525</xdr:rowOff>
    </xdr:from>
    <xdr:to>
      <xdr:col>3</xdr:col>
      <xdr:colOff>1190625</xdr:colOff>
      <xdr:row>66</xdr:row>
      <xdr:rowOff>104775</xdr:rowOff>
    </xdr:to>
    <xdr:graphicFrame macro="">
      <xdr:nvGraphicFramePr>
        <xdr:cNvPr id="4061483" name="Gráfico 1">
          <a:extLst>
            <a:ext uri="{FF2B5EF4-FFF2-40B4-BE49-F238E27FC236}">
              <a16:creationId xmlns:a16="http://schemas.microsoft.com/office/drawing/2014/main" id="{00000000-0008-0000-1200-00002B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69</xdr:row>
      <xdr:rowOff>19050</xdr:rowOff>
    </xdr:from>
    <xdr:to>
      <xdr:col>3</xdr:col>
      <xdr:colOff>1171575</xdr:colOff>
      <xdr:row>95</xdr:row>
      <xdr:rowOff>133350</xdr:rowOff>
    </xdr:to>
    <xdr:graphicFrame macro="">
      <xdr:nvGraphicFramePr>
        <xdr:cNvPr id="4061484" name="Gráfico 2">
          <a:extLst>
            <a:ext uri="{FF2B5EF4-FFF2-40B4-BE49-F238E27FC236}">
              <a16:creationId xmlns:a16="http://schemas.microsoft.com/office/drawing/2014/main" id="{00000000-0008-0000-1200-00002CF9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31</xdr:row>
      <xdr:rowOff>0</xdr:rowOff>
    </xdr:from>
    <xdr:to>
      <xdr:col>5</xdr:col>
      <xdr:colOff>0</xdr:colOff>
      <xdr:row>31</xdr:row>
      <xdr:rowOff>0</xdr:rowOff>
    </xdr:to>
    <xdr:graphicFrame macro="">
      <xdr:nvGraphicFramePr>
        <xdr:cNvPr id="4081959" name="Chart 1">
          <a:extLst>
            <a:ext uri="{FF2B5EF4-FFF2-40B4-BE49-F238E27FC236}">
              <a16:creationId xmlns:a16="http://schemas.microsoft.com/office/drawing/2014/main" id="{00000000-0008-0000-1300-000027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3</xdr:col>
      <xdr:colOff>0</xdr:colOff>
      <xdr:row>21</xdr:row>
      <xdr:rowOff>0</xdr:rowOff>
    </xdr:to>
    <xdr:graphicFrame macro="">
      <xdr:nvGraphicFramePr>
        <xdr:cNvPr id="4081960" name="Chart 4">
          <a:extLst>
            <a:ext uri="{FF2B5EF4-FFF2-40B4-BE49-F238E27FC236}">
              <a16:creationId xmlns:a16="http://schemas.microsoft.com/office/drawing/2014/main" id="{00000000-0008-0000-1300-000028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</xdr:colOff>
      <xdr:row>21</xdr:row>
      <xdr:rowOff>0</xdr:rowOff>
    </xdr:from>
    <xdr:to>
      <xdr:col>3</xdr:col>
      <xdr:colOff>0</xdr:colOff>
      <xdr:row>21</xdr:row>
      <xdr:rowOff>0</xdr:rowOff>
    </xdr:to>
    <xdr:graphicFrame macro="">
      <xdr:nvGraphicFramePr>
        <xdr:cNvPr id="4081961" name="Chart 5">
          <a:extLst>
            <a:ext uri="{FF2B5EF4-FFF2-40B4-BE49-F238E27FC236}">
              <a16:creationId xmlns:a16="http://schemas.microsoft.com/office/drawing/2014/main" id="{00000000-0008-0000-1300-000029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55</xdr:row>
      <xdr:rowOff>0</xdr:rowOff>
    </xdr:from>
    <xdr:to>
      <xdr:col>3</xdr:col>
      <xdr:colOff>0</xdr:colOff>
      <xdr:row>55</xdr:row>
      <xdr:rowOff>0</xdr:rowOff>
    </xdr:to>
    <xdr:graphicFrame macro="">
      <xdr:nvGraphicFramePr>
        <xdr:cNvPr id="4081962" name="Chart 4">
          <a:extLst>
            <a:ext uri="{FF2B5EF4-FFF2-40B4-BE49-F238E27FC236}">
              <a16:creationId xmlns:a16="http://schemas.microsoft.com/office/drawing/2014/main" id="{00000000-0008-0000-1300-00002A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76200</xdr:colOff>
      <xdr:row>55</xdr:row>
      <xdr:rowOff>0</xdr:rowOff>
    </xdr:from>
    <xdr:to>
      <xdr:col>3</xdr:col>
      <xdr:colOff>0</xdr:colOff>
      <xdr:row>55</xdr:row>
      <xdr:rowOff>0</xdr:rowOff>
    </xdr:to>
    <xdr:graphicFrame macro="">
      <xdr:nvGraphicFramePr>
        <xdr:cNvPr id="4081963" name="Chart 5">
          <a:extLst>
            <a:ext uri="{FF2B5EF4-FFF2-40B4-BE49-F238E27FC236}">
              <a16:creationId xmlns:a16="http://schemas.microsoft.com/office/drawing/2014/main" id="{00000000-0008-0000-1300-00002B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26</xdr:row>
      <xdr:rowOff>28575</xdr:rowOff>
    </xdr:from>
    <xdr:to>
      <xdr:col>4</xdr:col>
      <xdr:colOff>1104900</xdr:colOff>
      <xdr:row>53</xdr:row>
      <xdr:rowOff>0</xdr:rowOff>
    </xdr:to>
    <xdr:graphicFrame macro="">
      <xdr:nvGraphicFramePr>
        <xdr:cNvPr id="4081964" name="Gráfico 2">
          <a:extLst>
            <a:ext uri="{FF2B5EF4-FFF2-40B4-BE49-F238E27FC236}">
              <a16:creationId xmlns:a16="http://schemas.microsoft.com/office/drawing/2014/main" id="{00000000-0008-0000-1300-00002C49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2</xdr:col>
      <xdr:colOff>0</xdr:colOff>
      <xdr:row>16</xdr:row>
      <xdr:rowOff>0</xdr:rowOff>
    </xdr:to>
    <xdr:graphicFrame macro="">
      <xdr:nvGraphicFramePr>
        <xdr:cNvPr id="4093125" name="Chart 4">
          <a:extLst>
            <a:ext uri="{FF2B5EF4-FFF2-40B4-BE49-F238E27FC236}">
              <a16:creationId xmlns:a16="http://schemas.microsoft.com/office/drawing/2014/main" id="{00000000-0008-0000-1400-0000C574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16</xdr:row>
      <xdr:rowOff>0</xdr:rowOff>
    </xdr:from>
    <xdr:to>
      <xdr:col>2</xdr:col>
      <xdr:colOff>0</xdr:colOff>
      <xdr:row>16</xdr:row>
      <xdr:rowOff>0</xdr:rowOff>
    </xdr:to>
    <xdr:graphicFrame macro="">
      <xdr:nvGraphicFramePr>
        <xdr:cNvPr id="4093126" name="Chart 5">
          <a:extLst>
            <a:ext uri="{FF2B5EF4-FFF2-40B4-BE49-F238E27FC236}">
              <a16:creationId xmlns:a16="http://schemas.microsoft.com/office/drawing/2014/main" id="{00000000-0008-0000-1400-0000C674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43</xdr:row>
      <xdr:rowOff>0</xdr:rowOff>
    </xdr:from>
    <xdr:to>
      <xdr:col>2</xdr:col>
      <xdr:colOff>0</xdr:colOff>
      <xdr:row>43</xdr:row>
      <xdr:rowOff>0</xdr:rowOff>
    </xdr:to>
    <xdr:graphicFrame macro="">
      <xdr:nvGraphicFramePr>
        <xdr:cNvPr id="4093127" name="Chart 4">
          <a:extLst>
            <a:ext uri="{FF2B5EF4-FFF2-40B4-BE49-F238E27FC236}">
              <a16:creationId xmlns:a16="http://schemas.microsoft.com/office/drawing/2014/main" id="{00000000-0008-0000-1400-0000C774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43</xdr:row>
      <xdr:rowOff>0</xdr:rowOff>
    </xdr:from>
    <xdr:to>
      <xdr:col>2</xdr:col>
      <xdr:colOff>0</xdr:colOff>
      <xdr:row>43</xdr:row>
      <xdr:rowOff>0</xdr:rowOff>
    </xdr:to>
    <xdr:graphicFrame macro="">
      <xdr:nvGraphicFramePr>
        <xdr:cNvPr id="4093128" name="Chart 5">
          <a:extLst>
            <a:ext uri="{FF2B5EF4-FFF2-40B4-BE49-F238E27FC236}">
              <a16:creationId xmlns:a16="http://schemas.microsoft.com/office/drawing/2014/main" id="{00000000-0008-0000-1400-0000C874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55</xdr:row>
      <xdr:rowOff>0</xdr:rowOff>
    </xdr:from>
    <xdr:to>
      <xdr:col>3</xdr:col>
      <xdr:colOff>0</xdr:colOff>
      <xdr:row>55</xdr:row>
      <xdr:rowOff>0</xdr:rowOff>
    </xdr:to>
    <xdr:graphicFrame macro="">
      <xdr:nvGraphicFramePr>
        <xdr:cNvPr id="4104291" name="Chart 4">
          <a:extLst>
            <a:ext uri="{FF2B5EF4-FFF2-40B4-BE49-F238E27FC236}">
              <a16:creationId xmlns:a16="http://schemas.microsoft.com/office/drawing/2014/main" id="{00000000-0008-0000-1500-000063A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55</xdr:row>
      <xdr:rowOff>0</xdr:rowOff>
    </xdr:from>
    <xdr:to>
      <xdr:col>3</xdr:col>
      <xdr:colOff>0</xdr:colOff>
      <xdr:row>55</xdr:row>
      <xdr:rowOff>0</xdr:rowOff>
    </xdr:to>
    <xdr:graphicFrame macro="">
      <xdr:nvGraphicFramePr>
        <xdr:cNvPr id="4104292" name="Chart 5">
          <a:extLst>
            <a:ext uri="{FF2B5EF4-FFF2-40B4-BE49-F238E27FC236}">
              <a16:creationId xmlns:a16="http://schemas.microsoft.com/office/drawing/2014/main" id="{00000000-0008-0000-1500-000064A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0</xdr:rowOff>
    </xdr:from>
    <xdr:to>
      <xdr:col>2</xdr:col>
      <xdr:colOff>0</xdr:colOff>
      <xdr:row>36</xdr:row>
      <xdr:rowOff>0</xdr:rowOff>
    </xdr:to>
    <xdr:graphicFrame macro="">
      <xdr:nvGraphicFramePr>
        <xdr:cNvPr id="24055906" name="Chart 4">
          <a:extLst>
            <a:ext uri="{FF2B5EF4-FFF2-40B4-BE49-F238E27FC236}">
              <a16:creationId xmlns:a16="http://schemas.microsoft.com/office/drawing/2014/main" id="{00000000-0008-0000-1600-000062106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36</xdr:row>
      <xdr:rowOff>0</xdr:rowOff>
    </xdr:from>
    <xdr:to>
      <xdr:col>2</xdr:col>
      <xdr:colOff>0</xdr:colOff>
      <xdr:row>36</xdr:row>
      <xdr:rowOff>0</xdr:rowOff>
    </xdr:to>
    <xdr:graphicFrame macro="">
      <xdr:nvGraphicFramePr>
        <xdr:cNvPr id="24055907" name="Chart 5">
          <a:extLst>
            <a:ext uri="{FF2B5EF4-FFF2-40B4-BE49-F238E27FC236}">
              <a16:creationId xmlns:a16="http://schemas.microsoft.com/office/drawing/2014/main" id="{00000000-0008-0000-1600-000063106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54</xdr:row>
      <xdr:rowOff>0</xdr:rowOff>
    </xdr:from>
    <xdr:to>
      <xdr:col>2</xdr:col>
      <xdr:colOff>0</xdr:colOff>
      <xdr:row>54</xdr:row>
      <xdr:rowOff>0</xdr:rowOff>
    </xdr:to>
    <xdr:graphicFrame macro="">
      <xdr:nvGraphicFramePr>
        <xdr:cNvPr id="4111459" name="Chart 4">
          <a:extLst>
            <a:ext uri="{FF2B5EF4-FFF2-40B4-BE49-F238E27FC236}">
              <a16:creationId xmlns:a16="http://schemas.microsoft.com/office/drawing/2014/main" id="{00000000-0008-0000-1700-000063BC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54</xdr:row>
      <xdr:rowOff>0</xdr:rowOff>
    </xdr:from>
    <xdr:to>
      <xdr:col>2</xdr:col>
      <xdr:colOff>0</xdr:colOff>
      <xdr:row>54</xdr:row>
      <xdr:rowOff>0</xdr:rowOff>
    </xdr:to>
    <xdr:graphicFrame macro="">
      <xdr:nvGraphicFramePr>
        <xdr:cNvPr id="4111460" name="Chart 5">
          <a:extLst>
            <a:ext uri="{FF2B5EF4-FFF2-40B4-BE49-F238E27FC236}">
              <a16:creationId xmlns:a16="http://schemas.microsoft.com/office/drawing/2014/main" id="{00000000-0008-0000-1700-000064BC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38099</xdr:rowOff>
    </xdr:from>
    <xdr:to>
      <xdr:col>6</xdr:col>
      <xdr:colOff>891951</xdr:colOff>
      <xdr:row>30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61949"/>
          <a:ext cx="5711601" cy="5334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123</xdr:row>
      <xdr:rowOff>0</xdr:rowOff>
    </xdr:from>
    <xdr:to>
      <xdr:col>2</xdr:col>
      <xdr:colOff>0</xdr:colOff>
      <xdr:row>123</xdr:row>
      <xdr:rowOff>0</xdr:rowOff>
    </xdr:to>
    <xdr:graphicFrame macro="">
      <xdr:nvGraphicFramePr>
        <xdr:cNvPr id="4116579" name="Chart 4">
          <a:extLst>
            <a:ext uri="{FF2B5EF4-FFF2-40B4-BE49-F238E27FC236}">
              <a16:creationId xmlns:a16="http://schemas.microsoft.com/office/drawing/2014/main" id="{00000000-0008-0000-1800-000063D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123</xdr:row>
      <xdr:rowOff>0</xdr:rowOff>
    </xdr:from>
    <xdr:to>
      <xdr:col>2</xdr:col>
      <xdr:colOff>0</xdr:colOff>
      <xdr:row>123</xdr:row>
      <xdr:rowOff>0</xdr:rowOff>
    </xdr:to>
    <xdr:graphicFrame macro="">
      <xdr:nvGraphicFramePr>
        <xdr:cNvPr id="4116580" name="Chart 5">
          <a:extLst>
            <a:ext uri="{FF2B5EF4-FFF2-40B4-BE49-F238E27FC236}">
              <a16:creationId xmlns:a16="http://schemas.microsoft.com/office/drawing/2014/main" id="{00000000-0008-0000-1800-000064D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122</xdr:row>
      <xdr:rowOff>0</xdr:rowOff>
    </xdr:from>
    <xdr:to>
      <xdr:col>2</xdr:col>
      <xdr:colOff>0</xdr:colOff>
      <xdr:row>122</xdr:row>
      <xdr:rowOff>0</xdr:rowOff>
    </xdr:to>
    <xdr:graphicFrame macro="">
      <xdr:nvGraphicFramePr>
        <xdr:cNvPr id="4120873" name="Chart 4">
          <a:extLst>
            <a:ext uri="{FF2B5EF4-FFF2-40B4-BE49-F238E27FC236}">
              <a16:creationId xmlns:a16="http://schemas.microsoft.com/office/drawing/2014/main" id="{00000000-0008-0000-1900-000029E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122</xdr:row>
      <xdr:rowOff>0</xdr:rowOff>
    </xdr:from>
    <xdr:to>
      <xdr:col>2</xdr:col>
      <xdr:colOff>0</xdr:colOff>
      <xdr:row>122</xdr:row>
      <xdr:rowOff>0</xdr:rowOff>
    </xdr:to>
    <xdr:graphicFrame macro="">
      <xdr:nvGraphicFramePr>
        <xdr:cNvPr id="4120874" name="Chart 5">
          <a:extLst>
            <a:ext uri="{FF2B5EF4-FFF2-40B4-BE49-F238E27FC236}">
              <a16:creationId xmlns:a16="http://schemas.microsoft.com/office/drawing/2014/main" id="{00000000-0008-0000-1900-00002AE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65</xdr:row>
      <xdr:rowOff>28575</xdr:rowOff>
    </xdr:from>
    <xdr:to>
      <xdr:col>2</xdr:col>
      <xdr:colOff>1619250</xdr:colOff>
      <xdr:row>90</xdr:row>
      <xdr:rowOff>85725</xdr:rowOff>
    </xdr:to>
    <xdr:graphicFrame macro="">
      <xdr:nvGraphicFramePr>
        <xdr:cNvPr id="4120875" name="Gráfico 1">
          <a:extLst>
            <a:ext uri="{FF2B5EF4-FFF2-40B4-BE49-F238E27FC236}">
              <a16:creationId xmlns:a16="http://schemas.microsoft.com/office/drawing/2014/main" id="{00000000-0008-0000-1900-00002BE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93</xdr:row>
      <xdr:rowOff>57150</xdr:rowOff>
    </xdr:from>
    <xdr:to>
      <xdr:col>2</xdr:col>
      <xdr:colOff>1638300</xdr:colOff>
      <xdr:row>121</xdr:row>
      <xdr:rowOff>19050</xdr:rowOff>
    </xdr:to>
    <xdr:graphicFrame macro="">
      <xdr:nvGraphicFramePr>
        <xdr:cNvPr id="4120876" name="Gráfico 2">
          <a:extLst>
            <a:ext uri="{FF2B5EF4-FFF2-40B4-BE49-F238E27FC236}">
              <a16:creationId xmlns:a16="http://schemas.microsoft.com/office/drawing/2014/main" id="{00000000-0008-0000-1900-00002CE1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2</xdr:col>
      <xdr:colOff>0</xdr:colOff>
      <xdr:row>34</xdr:row>
      <xdr:rowOff>0</xdr:rowOff>
    </xdr:to>
    <xdr:graphicFrame macro="">
      <xdr:nvGraphicFramePr>
        <xdr:cNvPr id="54058229" name="Chart 4">
          <a:extLst>
            <a:ext uri="{FF2B5EF4-FFF2-40B4-BE49-F238E27FC236}">
              <a16:creationId xmlns:a16="http://schemas.microsoft.com/office/drawing/2014/main" id="{00000000-0008-0000-1A00-0000F5DC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34</xdr:row>
      <xdr:rowOff>0</xdr:rowOff>
    </xdr:from>
    <xdr:to>
      <xdr:col>2</xdr:col>
      <xdr:colOff>0</xdr:colOff>
      <xdr:row>34</xdr:row>
      <xdr:rowOff>0</xdr:rowOff>
    </xdr:to>
    <xdr:graphicFrame macro="">
      <xdr:nvGraphicFramePr>
        <xdr:cNvPr id="54058230" name="Chart 5">
          <a:extLst>
            <a:ext uri="{FF2B5EF4-FFF2-40B4-BE49-F238E27FC236}">
              <a16:creationId xmlns:a16="http://schemas.microsoft.com/office/drawing/2014/main" id="{00000000-0008-0000-1A00-0000F6DC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2</xdr:col>
      <xdr:colOff>0</xdr:colOff>
      <xdr:row>63</xdr:row>
      <xdr:rowOff>0</xdr:rowOff>
    </xdr:to>
    <xdr:graphicFrame macro="">
      <xdr:nvGraphicFramePr>
        <xdr:cNvPr id="54058231" name="Chart 4">
          <a:extLst>
            <a:ext uri="{FF2B5EF4-FFF2-40B4-BE49-F238E27FC236}">
              <a16:creationId xmlns:a16="http://schemas.microsoft.com/office/drawing/2014/main" id="{00000000-0008-0000-1A00-0000F7DC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63</xdr:row>
      <xdr:rowOff>0</xdr:rowOff>
    </xdr:from>
    <xdr:to>
      <xdr:col>2</xdr:col>
      <xdr:colOff>0</xdr:colOff>
      <xdr:row>63</xdr:row>
      <xdr:rowOff>0</xdr:rowOff>
    </xdr:to>
    <xdr:graphicFrame macro="">
      <xdr:nvGraphicFramePr>
        <xdr:cNvPr id="54058232" name="Chart 5">
          <a:extLst>
            <a:ext uri="{FF2B5EF4-FFF2-40B4-BE49-F238E27FC236}">
              <a16:creationId xmlns:a16="http://schemas.microsoft.com/office/drawing/2014/main" id="{00000000-0008-0000-1A00-0000F8DC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</xdr:colOff>
      <xdr:row>38</xdr:row>
      <xdr:rowOff>28575</xdr:rowOff>
    </xdr:from>
    <xdr:to>
      <xdr:col>4</xdr:col>
      <xdr:colOff>85725</xdr:colOff>
      <xdr:row>62</xdr:row>
      <xdr:rowOff>0</xdr:rowOff>
    </xdr:to>
    <xdr:graphicFrame macro="">
      <xdr:nvGraphicFramePr>
        <xdr:cNvPr id="54058233" name="Gráfico 1">
          <a:extLst>
            <a:ext uri="{FF2B5EF4-FFF2-40B4-BE49-F238E27FC236}">
              <a16:creationId xmlns:a16="http://schemas.microsoft.com/office/drawing/2014/main" id="{00000000-0008-0000-1A00-0000F9DC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2</xdr:col>
      <xdr:colOff>0</xdr:colOff>
      <xdr:row>25</xdr:row>
      <xdr:rowOff>0</xdr:rowOff>
    </xdr:to>
    <xdr:graphicFrame macro="">
      <xdr:nvGraphicFramePr>
        <xdr:cNvPr id="54059253" name="Chart 4">
          <a:extLst>
            <a:ext uri="{FF2B5EF4-FFF2-40B4-BE49-F238E27FC236}">
              <a16:creationId xmlns:a16="http://schemas.microsoft.com/office/drawing/2014/main" id="{00000000-0008-0000-1D00-0000F5E0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25</xdr:row>
      <xdr:rowOff>0</xdr:rowOff>
    </xdr:from>
    <xdr:to>
      <xdr:col>2</xdr:col>
      <xdr:colOff>0</xdr:colOff>
      <xdr:row>25</xdr:row>
      <xdr:rowOff>0</xdr:rowOff>
    </xdr:to>
    <xdr:graphicFrame macro="">
      <xdr:nvGraphicFramePr>
        <xdr:cNvPr id="54059254" name="Chart 5">
          <a:extLst>
            <a:ext uri="{FF2B5EF4-FFF2-40B4-BE49-F238E27FC236}">
              <a16:creationId xmlns:a16="http://schemas.microsoft.com/office/drawing/2014/main" id="{00000000-0008-0000-1D00-0000F6E0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0</xdr:rowOff>
    </xdr:from>
    <xdr:to>
      <xdr:col>2</xdr:col>
      <xdr:colOff>0</xdr:colOff>
      <xdr:row>57</xdr:row>
      <xdr:rowOff>0</xdr:rowOff>
    </xdr:to>
    <xdr:graphicFrame macro="">
      <xdr:nvGraphicFramePr>
        <xdr:cNvPr id="54059255" name="Chart 4">
          <a:extLst>
            <a:ext uri="{FF2B5EF4-FFF2-40B4-BE49-F238E27FC236}">
              <a16:creationId xmlns:a16="http://schemas.microsoft.com/office/drawing/2014/main" id="{00000000-0008-0000-1D00-0000F7E0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57</xdr:row>
      <xdr:rowOff>0</xdr:rowOff>
    </xdr:from>
    <xdr:to>
      <xdr:col>2</xdr:col>
      <xdr:colOff>0</xdr:colOff>
      <xdr:row>57</xdr:row>
      <xdr:rowOff>0</xdr:rowOff>
    </xdr:to>
    <xdr:graphicFrame macro="">
      <xdr:nvGraphicFramePr>
        <xdr:cNvPr id="54059256" name="Chart 5">
          <a:extLst>
            <a:ext uri="{FF2B5EF4-FFF2-40B4-BE49-F238E27FC236}">
              <a16:creationId xmlns:a16="http://schemas.microsoft.com/office/drawing/2014/main" id="{00000000-0008-0000-1D00-0000F8E0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28</xdr:row>
      <xdr:rowOff>47625</xdr:rowOff>
    </xdr:from>
    <xdr:to>
      <xdr:col>2</xdr:col>
      <xdr:colOff>1657350</xdr:colOff>
      <xdr:row>55</xdr:row>
      <xdr:rowOff>161925</xdr:rowOff>
    </xdr:to>
    <xdr:graphicFrame macro="">
      <xdr:nvGraphicFramePr>
        <xdr:cNvPr id="54059257" name="Gráfico 1">
          <a:extLst>
            <a:ext uri="{FF2B5EF4-FFF2-40B4-BE49-F238E27FC236}">
              <a16:creationId xmlns:a16="http://schemas.microsoft.com/office/drawing/2014/main" id="{00000000-0008-0000-1D00-0000F9E0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55</xdr:row>
      <xdr:rowOff>0</xdr:rowOff>
    </xdr:from>
    <xdr:to>
      <xdr:col>2</xdr:col>
      <xdr:colOff>0</xdr:colOff>
      <xdr:row>55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55</xdr:row>
      <xdr:rowOff>0</xdr:rowOff>
    </xdr:from>
    <xdr:to>
      <xdr:col>2</xdr:col>
      <xdr:colOff>0</xdr:colOff>
      <xdr:row>55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0</xdr:rowOff>
    </xdr:from>
    <xdr:to>
      <xdr:col>2</xdr:col>
      <xdr:colOff>0</xdr:colOff>
      <xdr:row>37</xdr:row>
      <xdr:rowOff>0</xdr:rowOff>
    </xdr:to>
    <xdr:graphicFrame macro="">
      <xdr:nvGraphicFramePr>
        <xdr:cNvPr id="56156399" name="Chart 4">
          <a:extLst>
            <a:ext uri="{FF2B5EF4-FFF2-40B4-BE49-F238E27FC236}">
              <a16:creationId xmlns:a16="http://schemas.microsoft.com/office/drawing/2014/main" id="{00000000-0008-0000-2000-0000EFE0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37</xdr:row>
      <xdr:rowOff>0</xdr:rowOff>
    </xdr:from>
    <xdr:to>
      <xdr:col>2</xdr:col>
      <xdr:colOff>0</xdr:colOff>
      <xdr:row>37</xdr:row>
      <xdr:rowOff>0</xdr:rowOff>
    </xdr:to>
    <xdr:graphicFrame macro="">
      <xdr:nvGraphicFramePr>
        <xdr:cNvPr id="56156400" name="Chart 5">
          <a:extLst>
            <a:ext uri="{FF2B5EF4-FFF2-40B4-BE49-F238E27FC236}">
              <a16:creationId xmlns:a16="http://schemas.microsoft.com/office/drawing/2014/main" id="{00000000-0008-0000-2000-0000F0E0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67</xdr:row>
      <xdr:rowOff>0</xdr:rowOff>
    </xdr:from>
    <xdr:to>
      <xdr:col>2</xdr:col>
      <xdr:colOff>0</xdr:colOff>
      <xdr:row>67</xdr:row>
      <xdr:rowOff>0</xdr:rowOff>
    </xdr:to>
    <xdr:graphicFrame macro="">
      <xdr:nvGraphicFramePr>
        <xdr:cNvPr id="56156401" name="Chart 4">
          <a:extLst>
            <a:ext uri="{FF2B5EF4-FFF2-40B4-BE49-F238E27FC236}">
              <a16:creationId xmlns:a16="http://schemas.microsoft.com/office/drawing/2014/main" id="{00000000-0008-0000-2000-0000F1E0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67</xdr:row>
      <xdr:rowOff>0</xdr:rowOff>
    </xdr:from>
    <xdr:to>
      <xdr:col>2</xdr:col>
      <xdr:colOff>0</xdr:colOff>
      <xdr:row>67</xdr:row>
      <xdr:rowOff>0</xdr:rowOff>
    </xdr:to>
    <xdr:graphicFrame macro="">
      <xdr:nvGraphicFramePr>
        <xdr:cNvPr id="56156402" name="Chart 5">
          <a:extLst>
            <a:ext uri="{FF2B5EF4-FFF2-40B4-BE49-F238E27FC236}">
              <a16:creationId xmlns:a16="http://schemas.microsoft.com/office/drawing/2014/main" id="{00000000-0008-0000-2000-0000F2E0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41</xdr:row>
      <xdr:rowOff>1</xdr:rowOff>
    </xdr:from>
    <xdr:to>
      <xdr:col>3</xdr:col>
      <xdr:colOff>809625</xdr:colOff>
      <xdr:row>65</xdr:row>
      <xdr:rowOff>9525</xdr:rowOff>
    </xdr:to>
    <xdr:graphicFrame macro="">
      <xdr:nvGraphicFramePr>
        <xdr:cNvPr id="56156403" name="Gráfico 1">
          <a:extLst>
            <a:ext uri="{FF2B5EF4-FFF2-40B4-BE49-F238E27FC236}">
              <a16:creationId xmlns:a16="http://schemas.microsoft.com/office/drawing/2014/main" id="{00000000-0008-0000-2000-0000F3E0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2470</xdr:row>
      <xdr:rowOff>0</xdr:rowOff>
    </xdr:from>
    <xdr:to>
      <xdr:col>2</xdr:col>
      <xdr:colOff>0</xdr:colOff>
      <xdr:row>2470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2470</xdr:row>
      <xdr:rowOff>0</xdr:rowOff>
    </xdr:from>
    <xdr:to>
      <xdr:col>2</xdr:col>
      <xdr:colOff>0</xdr:colOff>
      <xdr:row>2470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256</xdr:row>
      <xdr:rowOff>0</xdr:rowOff>
    </xdr:from>
    <xdr:to>
      <xdr:col>2</xdr:col>
      <xdr:colOff>0</xdr:colOff>
      <xdr:row>256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256</xdr:row>
      <xdr:rowOff>0</xdr:rowOff>
    </xdr:from>
    <xdr:to>
      <xdr:col>2</xdr:col>
      <xdr:colOff>0</xdr:colOff>
      <xdr:row>256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0</xdr:rowOff>
    </xdr:from>
    <xdr:to>
      <xdr:col>2</xdr:col>
      <xdr:colOff>0</xdr:colOff>
      <xdr:row>24</xdr:row>
      <xdr:rowOff>0</xdr:rowOff>
    </xdr:to>
    <xdr:graphicFrame macro="">
      <xdr:nvGraphicFramePr>
        <xdr:cNvPr id="56159478" name="Chart 4">
          <a:extLst>
            <a:ext uri="{FF2B5EF4-FFF2-40B4-BE49-F238E27FC236}">
              <a16:creationId xmlns:a16="http://schemas.microsoft.com/office/drawing/2014/main" id="{00000000-0008-0000-2300-0000F6EC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24</xdr:row>
      <xdr:rowOff>0</xdr:rowOff>
    </xdr:from>
    <xdr:to>
      <xdr:col>2</xdr:col>
      <xdr:colOff>0</xdr:colOff>
      <xdr:row>24</xdr:row>
      <xdr:rowOff>0</xdr:rowOff>
    </xdr:to>
    <xdr:graphicFrame macro="">
      <xdr:nvGraphicFramePr>
        <xdr:cNvPr id="56159479" name="Chart 5">
          <a:extLst>
            <a:ext uri="{FF2B5EF4-FFF2-40B4-BE49-F238E27FC236}">
              <a16:creationId xmlns:a16="http://schemas.microsoft.com/office/drawing/2014/main" id="{00000000-0008-0000-2300-0000F7EC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2</xdr:col>
      <xdr:colOff>0</xdr:colOff>
      <xdr:row>58</xdr:row>
      <xdr:rowOff>0</xdr:rowOff>
    </xdr:to>
    <xdr:graphicFrame macro="">
      <xdr:nvGraphicFramePr>
        <xdr:cNvPr id="56159480" name="Chart 4">
          <a:extLst>
            <a:ext uri="{FF2B5EF4-FFF2-40B4-BE49-F238E27FC236}">
              <a16:creationId xmlns:a16="http://schemas.microsoft.com/office/drawing/2014/main" id="{00000000-0008-0000-2300-0000F8EC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58</xdr:row>
      <xdr:rowOff>0</xdr:rowOff>
    </xdr:from>
    <xdr:to>
      <xdr:col>2</xdr:col>
      <xdr:colOff>0</xdr:colOff>
      <xdr:row>58</xdr:row>
      <xdr:rowOff>0</xdr:rowOff>
    </xdr:to>
    <xdr:graphicFrame macro="">
      <xdr:nvGraphicFramePr>
        <xdr:cNvPr id="56159481" name="Chart 5">
          <a:extLst>
            <a:ext uri="{FF2B5EF4-FFF2-40B4-BE49-F238E27FC236}">
              <a16:creationId xmlns:a16="http://schemas.microsoft.com/office/drawing/2014/main" id="{00000000-0008-0000-2300-0000F9EC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28</xdr:row>
      <xdr:rowOff>19051</xdr:rowOff>
    </xdr:from>
    <xdr:to>
      <xdr:col>2</xdr:col>
      <xdr:colOff>1504950</xdr:colOff>
      <xdr:row>55</xdr:row>
      <xdr:rowOff>28576</xdr:rowOff>
    </xdr:to>
    <xdr:graphicFrame macro="">
      <xdr:nvGraphicFramePr>
        <xdr:cNvPr id="56159482" name="Gráfico 1">
          <a:extLst>
            <a:ext uri="{FF2B5EF4-FFF2-40B4-BE49-F238E27FC236}">
              <a16:creationId xmlns:a16="http://schemas.microsoft.com/office/drawing/2014/main" id="{00000000-0008-0000-2300-0000FAEC5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394</xdr:row>
      <xdr:rowOff>0</xdr:rowOff>
    </xdr:from>
    <xdr:to>
      <xdr:col>2</xdr:col>
      <xdr:colOff>0</xdr:colOff>
      <xdr:row>394</xdr:row>
      <xdr:rowOff>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394</xdr:row>
      <xdr:rowOff>0</xdr:rowOff>
    </xdr:from>
    <xdr:to>
      <xdr:col>2</xdr:col>
      <xdr:colOff>0</xdr:colOff>
      <xdr:row>394</xdr:row>
      <xdr:rowOff>0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10</xdr:row>
      <xdr:rowOff>121920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5705475" y="2026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PE"/>
        </a:p>
      </xdr:txBody>
    </xdr:sp>
    <xdr:clientData/>
  </xdr:oneCellAnchor>
  <xdr:twoCellAnchor>
    <xdr:from>
      <xdr:col>0</xdr:col>
      <xdr:colOff>419100</xdr:colOff>
      <xdr:row>34</xdr:row>
      <xdr:rowOff>47625</xdr:rowOff>
    </xdr:from>
    <xdr:to>
      <xdr:col>2</xdr:col>
      <xdr:colOff>3067050</xdr:colOff>
      <xdr:row>54</xdr:row>
      <xdr:rowOff>133350</xdr:rowOff>
    </xdr:to>
    <xdr:graphicFrame macro="">
      <xdr:nvGraphicFramePr>
        <xdr:cNvPr id="2643044" name="Gráfico 1">
          <a:extLst>
            <a:ext uri="{FF2B5EF4-FFF2-40B4-BE49-F238E27FC236}">
              <a16:creationId xmlns:a16="http://schemas.microsoft.com/office/drawing/2014/main" id="{00000000-0008-0000-0400-0000645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70</xdr:row>
      <xdr:rowOff>0</xdr:rowOff>
    </xdr:from>
    <xdr:to>
      <xdr:col>2</xdr:col>
      <xdr:colOff>0</xdr:colOff>
      <xdr:row>70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70</xdr:row>
      <xdr:rowOff>0</xdr:rowOff>
    </xdr:from>
    <xdr:to>
      <xdr:col>2</xdr:col>
      <xdr:colOff>0</xdr:colOff>
      <xdr:row>70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</xdr:row>
      <xdr:rowOff>152400</xdr:rowOff>
    </xdr:from>
    <xdr:to>
      <xdr:col>6</xdr:col>
      <xdr:colOff>323850</xdr:colOff>
      <xdr:row>51</xdr:row>
      <xdr:rowOff>123825</xdr:rowOff>
    </xdr:to>
    <xdr:grpSp>
      <xdr:nvGrpSpPr>
        <xdr:cNvPr id="4483539" name="Group 348">
          <a:extLst>
            <a:ext uri="{FF2B5EF4-FFF2-40B4-BE49-F238E27FC236}">
              <a16:creationId xmlns:a16="http://schemas.microsoft.com/office/drawing/2014/main" id="{00000000-0008-0000-2600-0000D3694400}"/>
            </a:ext>
          </a:extLst>
        </xdr:cNvPr>
        <xdr:cNvGrpSpPr>
          <a:grpSpLocks noChangeAspect="1"/>
        </xdr:cNvGrpSpPr>
      </xdr:nvGrpSpPr>
      <xdr:grpSpPr bwMode="auto">
        <a:xfrm>
          <a:off x="28575" y="800100"/>
          <a:ext cx="5181600" cy="7581900"/>
          <a:chOff x="3" y="101"/>
          <a:chExt cx="544" cy="796"/>
        </a:xfrm>
      </xdr:grpSpPr>
      <xdr:sp macro="" textlink="">
        <xdr:nvSpPr>
          <xdr:cNvPr id="4483540" name="AutoShape 347">
            <a:extLst>
              <a:ext uri="{FF2B5EF4-FFF2-40B4-BE49-F238E27FC236}">
                <a16:creationId xmlns:a16="http://schemas.microsoft.com/office/drawing/2014/main" id="{00000000-0008-0000-2600-0000D46944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3" y="102"/>
            <a:ext cx="544" cy="7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6429" name="Rectangle 349">
            <a:extLst>
              <a:ext uri="{FF2B5EF4-FFF2-40B4-BE49-F238E27FC236}">
                <a16:creationId xmlns:a16="http://schemas.microsoft.com/office/drawing/2014/main" id="{00000000-0008-0000-2600-00005D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101"/>
            <a:ext cx="47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TROZAS</a:t>
            </a: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30" name="Rectangle 350">
            <a:extLst>
              <a:ext uri="{FF2B5EF4-FFF2-40B4-BE49-F238E27FC236}">
                <a16:creationId xmlns:a16="http://schemas.microsoft.com/office/drawing/2014/main" id="{00000000-0008-0000-2600-00005EB50000}"/>
              </a:ext>
            </a:extLst>
          </xdr:cNvPr>
          <xdr:cNvSpPr>
            <a:spLocks noChangeArrowheads="1"/>
          </xdr:cNvSpPr>
        </xdr:nvSpPr>
        <xdr:spPr bwMode="auto">
          <a:xfrm>
            <a:off x="46" y="101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31" name="Rectangle 351">
            <a:extLst>
              <a:ext uri="{FF2B5EF4-FFF2-40B4-BE49-F238E27FC236}">
                <a16:creationId xmlns:a16="http://schemas.microsoft.com/office/drawing/2014/main" id="{00000000-0008-0000-2600-00005F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115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32" name="Rectangle 352">
            <a:extLst>
              <a:ext uri="{FF2B5EF4-FFF2-40B4-BE49-F238E27FC236}">
                <a16:creationId xmlns:a16="http://schemas.microsoft.com/office/drawing/2014/main" id="{00000000-0008-0000-2600-000060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129"/>
            <a:ext cx="80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730 = m</a:t>
            </a:r>
          </a:p>
        </xdr:txBody>
      </xdr:sp>
      <xdr:sp macro="" textlink="">
        <xdr:nvSpPr>
          <xdr:cNvPr id="46433" name="Rectangle 353">
            <a:extLst>
              <a:ext uri="{FF2B5EF4-FFF2-40B4-BE49-F238E27FC236}">
                <a16:creationId xmlns:a16="http://schemas.microsoft.com/office/drawing/2014/main" id="{00000000-0008-0000-2600-000061B50000}"/>
              </a:ext>
            </a:extLst>
          </xdr:cNvPr>
          <xdr:cNvSpPr>
            <a:spLocks noChangeArrowheads="1"/>
          </xdr:cNvSpPr>
        </xdr:nvSpPr>
        <xdr:spPr bwMode="auto">
          <a:xfrm>
            <a:off x="78" y="127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434" name="Rectangle 354">
            <a:extLst>
              <a:ext uri="{FF2B5EF4-FFF2-40B4-BE49-F238E27FC236}">
                <a16:creationId xmlns:a16="http://schemas.microsoft.com/office/drawing/2014/main" id="{00000000-0008-0000-2600-000062B50000}"/>
              </a:ext>
            </a:extLst>
          </xdr:cNvPr>
          <xdr:cNvSpPr>
            <a:spLocks noChangeArrowheads="1"/>
          </xdr:cNvSpPr>
        </xdr:nvSpPr>
        <xdr:spPr bwMode="auto">
          <a:xfrm>
            <a:off x="82" y="129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35" name="Rectangle 355">
            <a:extLst>
              <a:ext uri="{FF2B5EF4-FFF2-40B4-BE49-F238E27FC236}">
                <a16:creationId xmlns:a16="http://schemas.microsoft.com/office/drawing/2014/main" id="{00000000-0008-0000-2600-000063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142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36" name="Rectangle 356">
            <a:extLst>
              <a:ext uri="{FF2B5EF4-FFF2-40B4-BE49-F238E27FC236}">
                <a16:creationId xmlns:a16="http://schemas.microsoft.com/office/drawing/2014/main" id="{00000000-0008-0000-2600-000064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156"/>
            <a:ext cx="125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MADERA PARA PULP</a:t>
            </a: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</a:p>
        </xdr:txBody>
      </xdr:sp>
      <xdr:sp macro="" textlink="">
        <xdr:nvSpPr>
          <xdr:cNvPr id="46437" name="Rectangle 357">
            <a:extLst>
              <a:ext uri="{FF2B5EF4-FFF2-40B4-BE49-F238E27FC236}">
                <a16:creationId xmlns:a16="http://schemas.microsoft.com/office/drawing/2014/main" id="{00000000-0008-0000-2600-000065B50000}"/>
              </a:ext>
            </a:extLst>
          </xdr:cNvPr>
          <xdr:cNvSpPr>
            <a:spLocks noChangeArrowheads="1"/>
          </xdr:cNvSpPr>
        </xdr:nvSpPr>
        <xdr:spPr bwMode="auto">
          <a:xfrm>
            <a:off x="132" y="156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38" name="Rectangle 358">
            <a:extLst>
              <a:ext uri="{FF2B5EF4-FFF2-40B4-BE49-F238E27FC236}">
                <a16:creationId xmlns:a16="http://schemas.microsoft.com/office/drawing/2014/main" id="{00000000-0008-0000-2600-000066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170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39" name="Rectangle 359">
            <a:extLst>
              <a:ext uri="{FF2B5EF4-FFF2-40B4-BE49-F238E27FC236}">
                <a16:creationId xmlns:a16="http://schemas.microsoft.com/office/drawing/2014/main" id="{00000000-0008-0000-2600-000067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184"/>
            <a:ext cx="82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675 = m</a:t>
            </a:r>
          </a:p>
        </xdr:txBody>
      </xdr:sp>
      <xdr:sp macro="" textlink="">
        <xdr:nvSpPr>
          <xdr:cNvPr id="46440" name="Rectangle 360">
            <a:extLst>
              <a:ext uri="{FF2B5EF4-FFF2-40B4-BE49-F238E27FC236}">
                <a16:creationId xmlns:a16="http://schemas.microsoft.com/office/drawing/2014/main" id="{00000000-0008-0000-2600-000068B50000}"/>
              </a:ext>
            </a:extLst>
          </xdr:cNvPr>
          <xdr:cNvSpPr>
            <a:spLocks noChangeArrowheads="1"/>
          </xdr:cNvSpPr>
        </xdr:nvSpPr>
        <xdr:spPr bwMode="auto">
          <a:xfrm>
            <a:off x="80" y="182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441" name="Rectangle 361">
            <a:extLst>
              <a:ext uri="{FF2B5EF4-FFF2-40B4-BE49-F238E27FC236}">
                <a16:creationId xmlns:a16="http://schemas.microsoft.com/office/drawing/2014/main" id="{00000000-0008-0000-2600-000069B50000}"/>
              </a:ext>
            </a:extLst>
          </xdr:cNvPr>
          <xdr:cNvSpPr>
            <a:spLocks noChangeArrowheads="1"/>
          </xdr:cNvSpPr>
        </xdr:nvSpPr>
        <xdr:spPr bwMode="auto">
          <a:xfrm>
            <a:off x="84" y="184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42" name="Rectangle 362">
            <a:extLst>
              <a:ext uri="{FF2B5EF4-FFF2-40B4-BE49-F238E27FC236}">
                <a16:creationId xmlns:a16="http://schemas.microsoft.com/office/drawing/2014/main" id="{00000000-0008-0000-2600-00006A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197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43" name="Rectangle 363">
            <a:extLst>
              <a:ext uri="{FF2B5EF4-FFF2-40B4-BE49-F238E27FC236}">
                <a16:creationId xmlns:a16="http://schemas.microsoft.com/office/drawing/2014/main" id="{00000000-0008-0000-2600-00006B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211"/>
            <a:ext cx="136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PUNTALES PARA MINAS</a:t>
            </a:r>
          </a:p>
        </xdr:txBody>
      </xdr:sp>
      <xdr:sp macro="" textlink="">
        <xdr:nvSpPr>
          <xdr:cNvPr id="46444" name="Rectangle 364">
            <a:extLst>
              <a:ext uri="{FF2B5EF4-FFF2-40B4-BE49-F238E27FC236}">
                <a16:creationId xmlns:a16="http://schemas.microsoft.com/office/drawing/2014/main" id="{00000000-0008-0000-2600-00006CB50000}"/>
              </a:ext>
            </a:extLst>
          </xdr:cNvPr>
          <xdr:cNvSpPr>
            <a:spLocks noChangeArrowheads="1"/>
          </xdr:cNvSpPr>
        </xdr:nvSpPr>
        <xdr:spPr bwMode="auto">
          <a:xfrm>
            <a:off x="141" y="211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45" name="Rectangle 365">
            <a:extLst>
              <a:ext uri="{FF2B5EF4-FFF2-40B4-BE49-F238E27FC236}">
                <a16:creationId xmlns:a16="http://schemas.microsoft.com/office/drawing/2014/main" id="{00000000-0008-0000-2600-00006D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225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46" name="Rectangle 366">
            <a:extLst>
              <a:ext uri="{FF2B5EF4-FFF2-40B4-BE49-F238E27FC236}">
                <a16:creationId xmlns:a16="http://schemas.microsoft.com/office/drawing/2014/main" id="{00000000-0008-0000-2600-00006E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239"/>
            <a:ext cx="82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725 = m</a:t>
            </a:r>
          </a:p>
        </xdr:txBody>
      </xdr:sp>
      <xdr:sp macro="" textlink="">
        <xdr:nvSpPr>
          <xdr:cNvPr id="46447" name="Rectangle 367">
            <a:extLst>
              <a:ext uri="{FF2B5EF4-FFF2-40B4-BE49-F238E27FC236}">
                <a16:creationId xmlns:a16="http://schemas.microsoft.com/office/drawing/2014/main" id="{00000000-0008-0000-2600-00006FB50000}"/>
              </a:ext>
            </a:extLst>
          </xdr:cNvPr>
          <xdr:cNvSpPr>
            <a:spLocks noChangeArrowheads="1"/>
          </xdr:cNvSpPr>
        </xdr:nvSpPr>
        <xdr:spPr bwMode="auto">
          <a:xfrm>
            <a:off x="80" y="237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448" name="Rectangle 368">
            <a:extLst>
              <a:ext uri="{FF2B5EF4-FFF2-40B4-BE49-F238E27FC236}">
                <a16:creationId xmlns:a16="http://schemas.microsoft.com/office/drawing/2014/main" id="{00000000-0008-0000-2600-000070B50000}"/>
              </a:ext>
            </a:extLst>
          </xdr:cNvPr>
          <xdr:cNvSpPr>
            <a:spLocks noChangeArrowheads="1"/>
          </xdr:cNvSpPr>
        </xdr:nvSpPr>
        <xdr:spPr bwMode="auto">
          <a:xfrm>
            <a:off x="84" y="239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49" name="Rectangle 369">
            <a:extLst>
              <a:ext uri="{FF2B5EF4-FFF2-40B4-BE49-F238E27FC236}">
                <a16:creationId xmlns:a16="http://schemas.microsoft.com/office/drawing/2014/main" id="{00000000-0008-0000-2600-000071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253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50" name="Rectangle 370">
            <a:extLst>
              <a:ext uri="{FF2B5EF4-FFF2-40B4-BE49-F238E27FC236}">
                <a16:creationId xmlns:a16="http://schemas.microsoft.com/office/drawing/2014/main" id="{00000000-0008-0000-2600-000072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266"/>
            <a:ext cx="30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LEÑA</a:t>
            </a:r>
          </a:p>
        </xdr:txBody>
      </xdr:sp>
      <xdr:sp macro="" textlink="">
        <xdr:nvSpPr>
          <xdr:cNvPr id="46451" name="Rectangle 371">
            <a:extLst>
              <a:ext uri="{FF2B5EF4-FFF2-40B4-BE49-F238E27FC236}">
                <a16:creationId xmlns:a16="http://schemas.microsoft.com/office/drawing/2014/main" id="{00000000-0008-0000-2600-000073B50000}"/>
              </a:ext>
            </a:extLst>
          </xdr:cNvPr>
          <xdr:cNvSpPr>
            <a:spLocks noChangeArrowheads="1"/>
          </xdr:cNvSpPr>
        </xdr:nvSpPr>
        <xdr:spPr bwMode="auto">
          <a:xfrm>
            <a:off x="31" y="266"/>
            <a:ext cx="1" cy="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52" name="Rectangle 372">
            <a:extLst>
              <a:ext uri="{FF2B5EF4-FFF2-40B4-BE49-F238E27FC236}">
                <a16:creationId xmlns:a16="http://schemas.microsoft.com/office/drawing/2014/main" id="{00000000-0008-0000-2600-000074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279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53" name="Rectangle 373">
            <a:extLst>
              <a:ext uri="{FF2B5EF4-FFF2-40B4-BE49-F238E27FC236}">
                <a16:creationId xmlns:a16="http://schemas.microsoft.com/office/drawing/2014/main" id="{00000000-0008-0000-2600-000075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293"/>
            <a:ext cx="80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725 = m</a:t>
            </a:r>
          </a:p>
        </xdr:txBody>
      </xdr:sp>
      <xdr:sp macro="" textlink="">
        <xdr:nvSpPr>
          <xdr:cNvPr id="46454" name="Rectangle 374">
            <a:extLst>
              <a:ext uri="{FF2B5EF4-FFF2-40B4-BE49-F238E27FC236}">
                <a16:creationId xmlns:a16="http://schemas.microsoft.com/office/drawing/2014/main" id="{00000000-0008-0000-2600-000076B50000}"/>
              </a:ext>
            </a:extLst>
          </xdr:cNvPr>
          <xdr:cNvSpPr>
            <a:spLocks noChangeArrowheads="1"/>
          </xdr:cNvSpPr>
        </xdr:nvSpPr>
        <xdr:spPr bwMode="auto">
          <a:xfrm>
            <a:off x="78" y="291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455" name="Rectangle 375">
            <a:extLst>
              <a:ext uri="{FF2B5EF4-FFF2-40B4-BE49-F238E27FC236}">
                <a16:creationId xmlns:a16="http://schemas.microsoft.com/office/drawing/2014/main" id="{00000000-0008-0000-2600-000077B50000}"/>
              </a:ext>
            </a:extLst>
          </xdr:cNvPr>
          <xdr:cNvSpPr>
            <a:spLocks noChangeArrowheads="1"/>
          </xdr:cNvSpPr>
        </xdr:nvSpPr>
        <xdr:spPr bwMode="auto">
          <a:xfrm>
            <a:off x="82" y="293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56" name="Rectangle 376">
            <a:extLst>
              <a:ext uri="{FF2B5EF4-FFF2-40B4-BE49-F238E27FC236}">
                <a16:creationId xmlns:a16="http://schemas.microsoft.com/office/drawing/2014/main" id="{00000000-0008-0000-2600-000078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307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57" name="Rectangle 377">
            <a:extLst>
              <a:ext uri="{FF2B5EF4-FFF2-40B4-BE49-F238E27FC236}">
                <a16:creationId xmlns:a16="http://schemas.microsoft.com/office/drawing/2014/main" id="{00000000-0008-0000-2600-000079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320"/>
            <a:ext cx="74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DURMIENTES</a:t>
            </a:r>
          </a:p>
        </xdr:txBody>
      </xdr:sp>
      <xdr:sp macro="" textlink="">
        <xdr:nvSpPr>
          <xdr:cNvPr id="46458" name="Rectangle 378">
            <a:extLst>
              <a:ext uri="{FF2B5EF4-FFF2-40B4-BE49-F238E27FC236}">
                <a16:creationId xmlns:a16="http://schemas.microsoft.com/office/drawing/2014/main" id="{00000000-0008-0000-2600-00007AB50000}"/>
              </a:ext>
            </a:extLst>
          </xdr:cNvPr>
          <xdr:cNvSpPr>
            <a:spLocks noChangeArrowheads="1"/>
          </xdr:cNvSpPr>
        </xdr:nvSpPr>
        <xdr:spPr bwMode="auto">
          <a:xfrm>
            <a:off x="79" y="320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59" name="Rectangle 379">
            <a:extLst>
              <a:ext uri="{FF2B5EF4-FFF2-40B4-BE49-F238E27FC236}">
                <a16:creationId xmlns:a16="http://schemas.microsoft.com/office/drawing/2014/main" id="{00000000-0008-0000-2600-00007B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334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60" name="Rectangle 380">
            <a:extLst>
              <a:ext uri="{FF2B5EF4-FFF2-40B4-BE49-F238E27FC236}">
                <a16:creationId xmlns:a16="http://schemas.microsoft.com/office/drawing/2014/main" id="{00000000-0008-0000-2600-00007C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348"/>
            <a:ext cx="82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780 = m</a:t>
            </a:r>
          </a:p>
        </xdr:txBody>
      </xdr:sp>
      <xdr:sp macro="" textlink="">
        <xdr:nvSpPr>
          <xdr:cNvPr id="46461" name="Rectangle 381">
            <a:extLst>
              <a:ext uri="{FF2B5EF4-FFF2-40B4-BE49-F238E27FC236}">
                <a16:creationId xmlns:a16="http://schemas.microsoft.com/office/drawing/2014/main" id="{00000000-0008-0000-2600-00007DB50000}"/>
              </a:ext>
            </a:extLst>
          </xdr:cNvPr>
          <xdr:cNvSpPr>
            <a:spLocks noChangeArrowheads="1"/>
          </xdr:cNvSpPr>
        </xdr:nvSpPr>
        <xdr:spPr bwMode="auto">
          <a:xfrm>
            <a:off x="80" y="346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462" name="Rectangle 382">
            <a:extLst>
              <a:ext uri="{FF2B5EF4-FFF2-40B4-BE49-F238E27FC236}">
                <a16:creationId xmlns:a16="http://schemas.microsoft.com/office/drawing/2014/main" id="{00000000-0008-0000-2600-00007EB50000}"/>
              </a:ext>
            </a:extLst>
          </xdr:cNvPr>
          <xdr:cNvSpPr>
            <a:spLocks noChangeArrowheads="1"/>
          </xdr:cNvSpPr>
        </xdr:nvSpPr>
        <xdr:spPr bwMode="auto">
          <a:xfrm>
            <a:off x="84" y="348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63" name="Rectangle 383">
            <a:extLst>
              <a:ext uri="{FF2B5EF4-FFF2-40B4-BE49-F238E27FC236}">
                <a16:creationId xmlns:a16="http://schemas.microsoft.com/office/drawing/2014/main" id="{00000000-0008-0000-2600-00007F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361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64" name="Rectangle 384">
            <a:extLst>
              <a:ext uri="{FF2B5EF4-FFF2-40B4-BE49-F238E27FC236}">
                <a16:creationId xmlns:a16="http://schemas.microsoft.com/office/drawing/2014/main" id="{00000000-0008-0000-2600-000080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375"/>
            <a:ext cx="227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TABLEROS CONTRACHAPADOS (Triplay)</a:t>
            </a:r>
          </a:p>
        </xdr:txBody>
      </xdr:sp>
      <xdr:sp macro="" textlink="">
        <xdr:nvSpPr>
          <xdr:cNvPr id="46465" name="Rectangle 385">
            <a:extLst>
              <a:ext uri="{FF2B5EF4-FFF2-40B4-BE49-F238E27FC236}">
                <a16:creationId xmlns:a16="http://schemas.microsoft.com/office/drawing/2014/main" id="{00000000-0008-0000-2600-000081B50000}"/>
              </a:ext>
            </a:extLst>
          </xdr:cNvPr>
          <xdr:cNvSpPr>
            <a:spLocks noChangeArrowheads="1"/>
          </xdr:cNvSpPr>
        </xdr:nvSpPr>
        <xdr:spPr bwMode="auto">
          <a:xfrm>
            <a:off x="233" y="375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66" name="Rectangle 386">
            <a:extLst>
              <a:ext uri="{FF2B5EF4-FFF2-40B4-BE49-F238E27FC236}">
                <a16:creationId xmlns:a16="http://schemas.microsoft.com/office/drawing/2014/main" id="{00000000-0008-0000-2600-000082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389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67" name="Rectangle 387">
            <a:extLst>
              <a:ext uri="{FF2B5EF4-FFF2-40B4-BE49-F238E27FC236}">
                <a16:creationId xmlns:a16="http://schemas.microsoft.com/office/drawing/2014/main" id="{00000000-0008-0000-2600-000083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403"/>
            <a:ext cx="1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</a:t>
            </a:r>
          </a:p>
        </xdr:txBody>
      </xdr:sp>
      <xdr:sp macro="" textlink="">
        <xdr:nvSpPr>
          <xdr:cNvPr id="46468" name="Rectangle 388">
            <a:extLst>
              <a:ext uri="{FF2B5EF4-FFF2-40B4-BE49-F238E27FC236}">
                <a16:creationId xmlns:a16="http://schemas.microsoft.com/office/drawing/2014/main" id="{00000000-0008-0000-2600-000084B50000}"/>
              </a:ext>
            </a:extLst>
          </xdr:cNvPr>
          <xdr:cNvSpPr>
            <a:spLocks noChangeArrowheads="1"/>
          </xdr:cNvSpPr>
        </xdr:nvSpPr>
        <xdr:spPr bwMode="auto">
          <a:xfrm>
            <a:off x="13" y="403"/>
            <a:ext cx="7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los / 650 = m</a:t>
            </a:r>
          </a:p>
        </xdr:txBody>
      </xdr:sp>
      <xdr:sp macro="" textlink="">
        <xdr:nvSpPr>
          <xdr:cNvPr id="46469" name="Rectangle 389">
            <a:extLst>
              <a:ext uri="{FF2B5EF4-FFF2-40B4-BE49-F238E27FC236}">
                <a16:creationId xmlns:a16="http://schemas.microsoft.com/office/drawing/2014/main" id="{00000000-0008-0000-2600-000085B50000}"/>
              </a:ext>
            </a:extLst>
          </xdr:cNvPr>
          <xdr:cNvSpPr>
            <a:spLocks noChangeArrowheads="1"/>
          </xdr:cNvSpPr>
        </xdr:nvSpPr>
        <xdr:spPr bwMode="auto">
          <a:xfrm>
            <a:off x="80" y="401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470" name="Rectangle 390">
            <a:extLst>
              <a:ext uri="{FF2B5EF4-FFF2-40B4-BE49-F238E27FC236}">
                <a16:creationId xmlns:a16="http://schemas.microsoft.com/office/drawing/2014/main" id="{00000000-0008-0000-2600-000086B50000}"/>
              </a:ext>
            </a:extLst>
          </xdr:cNvPr>
          <xdr:cNvSpPr>
            <a:spLocks noChangeArrowheads="1"/>
          </xdr:cNvSpPr>
        </xdr:nvSpPr>
        <xdr:spPr bwMode="auto">
          <a:xfrm>
            <a:off x="84" y="403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71" name="Rectangle 391">
            <a:extLst>
              <a:ext uri="{FF2B5EF4-FFF2-40B4-BE49-F238E27FC236}">
                <a16:creationId xmlns:a16="http://schemas.microsoft.com/office/drawing/2014/main" id="{00000000-0008-0000-2600-000087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417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72" name="Rectangle 392">
            <a:extLst>
              <a:ext uri="{FF2B5EF4-FFF2-40B4-BE49-F238E27FC236}">
                <a16:creationId xmlns:a16="http://schemas.microsoft.com/office/drawing/2014/main" id="{00000000-0008-0000-2600-000088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430"/>
            <a:ext cx="48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CHAPAS</a:t>
            </a: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73" name="Rectangle 393">
            <a:extLst>
              <a:ext uri="{FF2B5EF4-FFF2-40B4-BE49-F238E27FC236}">
                <a16:creationId xmlns:a16="http://schemas.microsoft.com/office/drawing/2014/main" id="{00000000-0008-0000-2600-000089B50000}"/>
              </a:ext>
            </a:extLst>
          </xdr:cNvPr>
          <xdr:cNvSpPr>
            <a:spLocks noChangeArrowheads="1"/>
          </xdr:cNvSpPr>
        </xdr:nvSpPr>
        <xdr:spPr bwMode="auto">
          <a:xfrm>
            <a:off x="55" y="430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74" name="Rectangle 394">
            <a:extLst>
              <a:ext uri="{FF2B5EF4-FFF2-40B4-BE49-F238E27FC236}">
                <a16:creationId xmlns:a16="http://schemas.microsoft.com/office/drawing/2014/main" id="{00000000-0008-0000-2600-00008A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444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75" name="Rectangle 395">
            <a:extLst>
              <a:ext uri="{FF2B5EF4-FFF2-40B4-BE49-F238E27FC236}">
                <a16:creationId xmlns:a16="http://schemas.microsoft.com/office/drawing/2014/main" id="{00000000-0008-0000-2600-00008B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458"/>
            <a:ext cx="82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750 = m</a:t>
            </a:r>
          </a:p>
        </xdr:txBody>
      </xdr:sp>
      <xdr:sp macro="" textlink="">
        <xdr:nvSpPr>
          <xdr:cNvPr id="46476" name="Rectangle 396">
            <a:extLst>
              <a:ext uri="{FF2B5EF4-FFF2-40B4-BE49-F238E27FC236}">
                <a16:creationId xmlns:a16="http://schemas.microsoft.com/office/drawing/2014/main" id="{00000000-0008-0000-2600-00008CB50000}"/>
              </a:ext>
            </a:extLst>
          </xdr:cNvPr>
          <xdr:cNvSpPr>
            <a:spLocks noChangeArrowheads="1"/>
          </xdr:cNvSpPr>
        </xdr:nvSpPr>
        <xdr:spPr bwMode="auto">
          <a:xfrm>
            <a:off x="80" y="456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477" name="Rectangle 397">
            <a:extLst>
              <a:ext uri="{FF2B5EF4-FFF2-40B4-BE49-F238E27FC236}">
                <a16:creationId xmlns:a16="http://schemas.microsoft.com/office/drawing/2014/main" id="{00000000-0008-0000-2600-00008DB50000}"/>
              </a:ext>
            </a:extLst>
          </xdr:cNvPr>
          <xdr:cNvSpPr>
            <a:spLocks noChangeArrowheads="1"/>
          </xdr:cNvSpPr>
        </xdr:nvSpPr>
        <xdr:spPr bwMode="auto">
          <a:xfrm>
            <a:off x="84" y="456"/>
            <a:ext cx="1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78" name="Rectangle 398">
            <a:extLst>
              <a:ext uri="{FF2B5EF4-FFF2-40B4-BE49-F238E27FC236}">
                <a16:creationId xmlns:a16="http://schemas.microsoft.com/office/drawing/2014/main" id="{00000000-0008-0000-2600-00008EB50000}"/>
              </a:ext>
            </a:extLst>
          </xdr:cNvPr>
          <xdr:cNvSpPr>
            <a:spLocks noChangeArrowheads="1"/>
          </xdr:cNvSpPr>
        </xdr:nvSpPr>
        <xdr:spPr bwMode="auto">
          <a:xfrm>
            <a:off x="176" y="458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79" name="Rectangle 399">
            <a:extLst>
              <a:ext uri="{FF2B5EF4-FFF2-40B4-BE49-F238E27FC236}">
                <a16:creationId xmlns:a16="http://schemas.microsoft.com/office/drawing/2014/main" id="{00000000-0008-0000-2600-00008F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472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80" name="Rectangle 400">
            <a:extLst>
              <a:ext uri="{FF2B5EF4-FFF2-40B4-BE49-F238E27FC236}">
                <a16:creationId xmlns:a16="http://schemas.microsoft.com/office/drawing/2014/main" id="{00000000-0008-0000-2600-000090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485"/>
            <a:ext cx="115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MADERA ASERRADA</a:t>
            </a:r>
          </a:p>
        </xdr:txBody>
      </xdr:sp>
      <xdr:sp macro="" textlink="">
        <xdr:nvSpPr>
          <xdr:cNvPr id="46481" name="Rectangle 401">
            <a:extLst>
              <a:ext uri="{FF2B5EF4-FFF2-40B4-BE49-F238E27FC236}">
                <a16:creationId xmlns:a16="http://schemas.microsoft.com/office/drawing/2014/main" id="{00000000-0008-0000-2600-000091B50000}"/>
              </a:ext>
            </a:extLst>
          </xdr:cNvPr>
          <xdr:cNvSpPr>
            <a:spLocks noChangeArrowheads="1"/>
          </xdr:cNvSpPr>
        </xdr:nvSpPr>
        <xdr:spPr bwMode="auto">
          <a:xfrm>
            <a:off x="122" y="485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82" name="Rectangle 402">
            <a:extLst>
              <a:ext uri="{FF2B5EF4-FFF2-40B4-BE49-F238E27FC236}">
                <a16:creationId xmlns:a16="http://schemas.microsoft.com/office/drawing/2014/main" id="{00000000-0008-0000-2600-000092B5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485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83" name="Rectangle 403">
            <a:extLst>
              <a:ext uri="{FF2B5EF4-FFF2-40B4-BE49-F238E27FC236}">
                <a16:creationId xmlns:a16="http://schemas.microsoft.com/office/drawing/2014/main" id="{00000000-0008-0000-2600-000093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500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84" name="Rectangle 404">
            <a:extLst>
              <a:ext uri="{FF2B5EF4-FFF2-40B4-BE49-F238E27FC236}">
                <a16:creationId xmlns:a16="http://schemas.microsoft.com/office/drawing/2014/main" id="{00000000-0008-0000-2600-000094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513"/>
            <a:ext cx="55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Coníferas</a:t>
            </a:r>
          </a:p>
        </xdr:txBody>
      </xdr:sp>
      <xdr:sp macro="" textlink="">
        <xdr:nvSpPr>
          <xdr:cNvPr id="46485" name="Rectangle 405">
            <a:extLst>
              <a:ext uri="{FF2B5EF4-FFF2-40B4-BE49-F238E27FC236}">
                <a16:creationId xmlns:a16="http://schemas.microsoft.com/office/drawing/2014/main" id="{00000000-0008-0000-2600-000095B50000}"/>
              </a:ext>
            </a:extLst>
          </xdr:cNvPr>
          <xdr:cNvSpPr>
            <a:spLocks noChangeArrowheads="1"/>
          </xdr:cNvSpPr>
        </xdr:nvSpPr>
        <xdr:spPr bwMode="auto">
          <a:xfrm>
            <a:off x="56" y="513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86" name="Rectangle 406">
            <a:extLst>
              <a:ext uri="{FF2B5EF4-FFF2-40B4-BE49-F238E27FC236}">
                <a16:creationId xmlns:a16="http://schemas.microsoft.com/office/drawing/2014/main" id="{00000000-0008-0000-2600-000096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527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87" name="Rectangle 407">
            <a:extLst>
              <a:ext uri="{FF2B5EF4-FFF2-40B4-BE49-F238E27FC236}">
                <a16:creationId xmlns:a16="http://schemas.microsoft.com/office/drawing/2014/main" id="{00000000-0008-0000-2600-000097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541"/>
            <a:ext cx="82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550 = m</a:t>
            </a:r>
          </a:p>
        </xdr:txBody>
      </xdr:sp>
      <xdr:sp macro="" textlink="">
        <xdr:nvSpPr>
          <xdr:cNvPr id="46488" name="Rectangle 408">
            <a:extLst>
              <a:ext uri="{FF2B5EF4-FFF2-40B4-BE49-F238E27FC236}">
                <a16:creationId xmlns:a16="http://schemas.microsoft.com/office/drawing/2014/main" id="{00000000-0008-0000-2600-000098B50000}"/>
              </a:ext>
            </a:extLst>
          </xdr:cNvPr>
          <xdr:cNvSpPr>
            <a:spLocks noChangeArrowheads="1"/>
          </xdr:cNvSpPr>
        </xdr:nvSpPr>
        <xdr:spPr bwMode="auto">
          <a:xfrm>
            <a:off x="80" y="539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489" name="Rectangle 409">
            <a:extLst>
              <a:ext uri="{FF2B5EF4-FFF2-40B4-BE49-F238E27FC236}">
                <a16:creationId xmlns:a16="http://schemas.microsoft.com/office/drawing/2014/main" id="{00000000-0008-0000-2600-000099B50000}"/>
              </a:ext>
            </a:extLst>
          </xdr:cNvPr>
          <xdr:cNvSpPr>
            <a:spLocks noChangeArrowheads="1"/>
          </xdr:cNvSpPr>
        </xdr:nvSpPr>
        <xdr:spPr bwMode="auto">
          <a:xfrm>
            <a:off x="84" y="541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90" name="Rectangle 410">
            <a:extLst>
              <a:ext uri="{FF2B5EF4-FFF2-40B4-BE49-F238E27FC236}">
                <a16:creationId xmlns:a16="http://schemas.microsoft.com/office/drawing/2014/main" id="{00000000-0008-0000-2600-00009A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555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91" name="Rectangle 411">
            <a:extLst>
              <a:ext uri="{FF2B5EF4-FFF2-40B4-BE49-F238E27FC236}">
                <a16:creationId xmlns:a16="http://schemas.microsoft.com/office/drawing/2014/main" id="{00000000-0008-0000-2600-00009B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568"/>
            <a:ext cx="73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 Coníferas</a:t>
            </a:r>
          </a:p>
        </xdr:txBody>
      </xdr:sp>
      <xdr:sp macro="" textlink="">
        <xdr:nvSpPr>
          <xdr:cNvPr id="46492" name="Rectangle 412">
            <a:extLst>
              <a:ext uri="{FF2B5EF4-FFF2-40B4-BE49-F238E27FC236}">
                <a16:creationId xmlns:a16="http://schemas.microsoft.com/office/drawing/2014/main" id="{00000000-0008-0000-2600-00009CB50000}"/>
              </a:ext>
            </a:extLst>
          </xdr:cNvPr>
          <xdr:cNvSpPr>
            <a:spLocks noChangeArrowheads="1"/>
          </xdr:cNvSpPr>
        </xdr:nvSpPr>
        <xdr:spPr bwMode="auto">
          <a:xfrm>
            <a:off x="75" y="568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93" name="Rectangle 413">
            <a:extLst>
              <a:ext uri="{FF2B5EF4-FFF2-40B4-BE49-F238E27FC236}">
                <a16:creationId xmlns:a16="http://schemas.microsoft.com/office/drawing/2014/main" id="{00000000-0008-0000-2600-00009DB50000}"/>
              </a:ext>
            </a:extLst>
          </xdr:cNvPr>
          <xdr:cNvSpPr>
            <a:spLocks noChangeArrowheads="1"/>
          </xdr:cNvSpPr>
        </xdr:nvSpPr>
        <xdr:spPr bwMode="auto">
          <a:xfrm>
            <a:off x="78" y="568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94" name="Rectangle 414">
            <a:extLst>
              <a:ext uri="{FF2B5EF4-FFF2-40B4-BE49-F238E27FC236}">
                <a16:creationId xmlns:a16="http://schemas.microsoft.com/office/drawing/2014/main" id="{00000000-0008-0000-2600-00009E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582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95" name="Rectangle 415">
            <a:extLst>
              <a:ext uri="{FF2B5EF4-FFF2-40B4-BE49-F238E27FC236}">
                <a16:creationId xmlns:a16="http://schemas.microsoft.com/office/drawing/2014/main" id="{00000000-0008-0000-2600-00009F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596"/>
            <a:ext cx="82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700 = m</a:t>
            </a:r>
          </a:p>
        </xdr:txBody>
      </xdr:sp>
      <xdr:sp macro="" textlink="">
        <xdr:nvSpPr>
          <xdr:cNvPr id="46496" name="Rectangle 416">
            <a:extLst>
              <a:ext uri="{FF2B5EF4-FFF2-40B4-BE49-F238E27FC236}">
                <a16:creationId xmlns:a16="http://schemas.microsoft.com/office/drawing/2014/main" id="{00000000-0008-0000-2600-0000A0B50000}"/>
              </a:ext>
            </a:extLst>
          </xdr:cNvPr>
          <xdr:cNvSpPr>
            <a:spLocks noChangeArrowheads="1"/>
          </xdr:cNvSpPr>
        </xdr:nvSpPr>
        <xdr:spPr bwMode="auto">
          <a:xfrm>
            <a:off x="80" y="594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497" name="Rectangle 417">
            <a:extLst>
              <a:ext uri="{FF2B5EF4-FFF2-40B4-BE49-F238E27FC236}">
                <a16:creationId xmlns:a16="http://schemas.microsoft.com/office/drawing/2014/main" id="{00000000-0008-0000-2600-0000A1B50000}"/>
              </a:ext>
            </a:extLst>
          </xdr:cNvPr>
          <xdr:cNvSpPr>
            <a:spLocks noChangeArrowheads="1"/>
          </xdr:cNvSpPr>
        </xdr:nvSpPr>
        <xdr:spPr bwMode="auto">
          <a:xfrm>
            <a:off x="84" y="596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98" name="Rectangle 418">
            <a:extLst>
              <a:ext uri="{FF2B5EF4-FFF2-40B4-BE49-F238E27FC236}">
                <a16:creationId xmlns:a16="http://schemas.microsoft.com/office/drawing/2014/main" id="{00000000-0008-0000-2600-0000A2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610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499" name="Rectangle 419">
            <a:extLst>
              <a:ext uri="{FF2B5EF4-FFF2-40B4-BE49-F238E27FC236}">
                <a16:creationId xmlns:a16="http://schemas.microsoft.com/office/drawing/2014/main" id="{00000000-0008-0000-2600-0000A3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623"/>
            <a:ext cx="186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TABLEROS DE FIBRA DE MADERA</a:t>
            </a:r>
          </a:p>
        </xdr:txBody>
      </xdr:sp>
      <xdr:sp macro="" textlink="">
        <xdr:nvSpPr>
          <xdr:cNvPr id="46500" name="Rectangle 420">
            <a:extLst>
              <a:ext uri="{FF2B5EF4-FFF2-40B4-BE49-F238E27FC236}">
                <a16:creationId xmlns:a16="http://schemas.microsoft.com/office/drawing/2014/main" id="{00000000-0008-0000-2600-0000A4B50000}"/>
              </a:ext>
            </a:extLst>
          </xdr:cNvPr>
          <xdr:cNvSpPr>
            <a:spLocks noChangeArrowheads="1"/>
          </xdr:cNvSpPr>
        </xdr:nvSpPr>
        <xdr:spPr bwMode="auto">
          <a:xfrm>
            <a:off x="197" y="623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501" name="Rectangle 421">
            <a:extLst>
              <a:ext uri="{FF2B5EF4-FFF2-40B4-BE49-F238E27FC236}">
                <a16:creationId xmlns:a16="http://schemas.microsoft.com/office/drawing/2014/main" id="{00000000-0008-0000-2600-0000A5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637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502" name="Rectangle 422">
            <a:extLst>
              <a:ext uri="{FF2B5EF4-FFF2-40B4-BE49-F238E27FC236}">
                <a16:creationId xmlns:a16="http://schemas.microsoft.com/office/drawing/2014/main" id="{00000000-0008-0000-2600-0000A6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651"/>
            <a:ext cx="82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950 = m</a:t>
            </a:r>
          </a:p>
        </xdr:txBody>
      </xdr:sp>
      <xdr:sp macro="" textlink="">
        <xdr:nvSpPr>
          <xdr:cNvPr id="46503" name="Rectangle 423">
            <a:extLst>
              <a:ext uri="{FF2B5EF4-FFF2-40B4-BE49-F238E27FC236}">
                <a16:creationId xmlns:a16="http://schemas.microsoft.com/office/drawing/2014/main" id="{00000000-0008-0000-2600-0000A7B50000}"/>
              </a:ext>
            </a:extLst>
          </xdr:cNvPr>
          <xdr:cNvSpPr>
            <a:spLocks noChangeArrowheads="1"/>
          </xdr:cNvSpPr>
        </xdr:nvSpPr>
        <xdr:spPr bwMode="auto">
          <a:xfrm>
            <a:off x="80" y="649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504" name="Rectangle 424">
            <a:extLst>
              <a:ext uri="{FF2B5EF4-FFF2-40B4-BE49-F238E27FC236}">
                <a16:creationId xmlns:a16="http://schemas.microsoft.com/office/drawing/2014/main" id="{00000000-0008-0000-2600-0000A8B50000}"/>
              </a:ext>
            </a:extLst>
          </xdr:cNvPr>
          <xdr:cNvSpPr>
            <a:spLocks noChangeArrowheads="1"/>
          </xdr:cNvSpPr>
        </xdr:nvSpPr>
        <xdr:spPr bwMode="auto">
          <a:xfrm>
            <a:off x="84" y="651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505" name="Rectangle 425">
            <a:extLst>
              <a:ext uri="{FF2B5EF4-FFF2-40B4-BE49-F238E27FC236}">
                <a16:creationId xmlns:a16="http://schemas.microsoft.com/office/drawing/2014/main" id="{00000000-0008-0000-2600-0000A9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665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506" name="Rectangle 426">
            <a:extLst>
              <a:ext uri="{FF2B5EF4-FFF2-40B4-BE49-F238E27FC236}">
                <a16:creationId xmlns:a16="http://schemas.microsoft.com/office/drawing/2014/main" id="{00000000-0008-0000-2600-0000AA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678"/>
            <a:ext cx="216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TABLEROS DE MADERA AGLOMERADA</a:t>
            </a:r>
          </a:p>
        </xdr:txBody>
      </xdr:sp>
      <xdr:sp macro="" textlink="">
        <xdr:nvSpPr>
          <xdr:cNvPr id="46507" name="Rectangle 427">
            <a:extLst>
              <a:ext uri="{FF2B5EF4-FFF2-40B4-BE49-F238E27FC236}">
                <a16:creationId xmlns:a16="http://schemas.microsoft.com/office/drawing/2014/main" id="{00000000-0008-0000-2600-0000ABB50000}"/>
              </a:ext>
            </a:extLst>
          </xdr:cNvPr>
          <xdr:cNvSpPr>
            <a:spLocks noChangeArrowheads="1"/>
          </xdr:cNvSpPr>
        </xdr:nvSpPr>
        <xdr:spPr bwMode="auto">
          <a:xfrm>
            <a:off x="226" y="678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508" name="Rectangle 428">
            <a:extLst>
              <a:ext uri="{FF2B5EF4-FFF2-40B4-BE49-F238E27FC236}">
                <a16:creationId xmlns:a16="http://schemas.microsoft.com/office/drawing/2014/main" id="{00000000-0008-0000-2600-0000AC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692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509" name="Rectangle 429">
            <a:extLst>
              <a:ext uri="{FF2B5EF4-FFF2-40B4-BE49-F238E27FC236}">
                <a16:creationId xmlns:a16="http://schemas.microsoft.com/office/drawing/2014/main" id="{00000000-0008-0000-2600-0000AD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706"/>
            <a:ext cx="82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650 = m</a:t>
            </a:r>
          </a:p>
        </xdr:txBody>
      </xdr:sp>
      <xdr:sp macro="" textlink="">
        <xdr:nvSpPr>
          <xdr:cNvPr id="46510" name="Rectangle 430">
            <a:extLst>
              <a:ext uri="{FF2B5EF4-FFF2-40B4-BE49-F238E27FC236}">
                <a16:creationId xmlns:a16="http://schemas.microsoft.com/office/drawing/2014/main" id="{00000000-0008-0000-2600-0000AEB50000}"/>
              </a:ext>
            </a:extLst>
          </xdr:cNvPr>
          <xdr:cNvSpPr>
            <a:spLocks noChangeArrowheads="1"/>
          </xdr:cNvSpPr>
        </xdr:nvSpPr>
        <xdr:spPr bwMode="auto">
          <a:xfrm>
            <a:off x="80" y="704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511" name="Rectangle 431">
            <a:extLst>
              <a:ext uri="{FF2B5EF4-FFF2-40B4-BE49-F238E27FC236}">
                <a16:creationId xmlns:a16="http://schemas.microsoft.com/office/drawing/2014/main" id="{00000000-0008-0000-2600-0000AFB50000}"/>
              </a:ext>
            </a:extLst>
          </xdr:cNvPr>
          <xdr:cNvSpPr>
            <a:spLocks noChangeArrowheads="1"/>
          </xdr:cNvSpPr>
        </xdr:nvSpPr>
        <xdr:spPr bwMode="auto">
          <a:xfrm>
            <a:off x="84" y="706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sp macro="" textlink="">
        <xdr:nvSpPr>
          <xdr:cNvPr id="46512" name="Rectangle 432">
            <a:extLst>
              <a:ext uri="{FF2B5EF4-FFF2-40B4-BE49-F238E27FC236}">
                <a16:creationId xmlns:a16="http://schemas.microsoft.com/office/drawing/2014/main" id="{00000000-0008-0000-2600-0000B0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720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sp macro="" textlink="">
        <xdr:nvSpPr>
          <xdr:cNvPr id="46513" name="Rectangle 433">
            <a:extLst>
              <a:ext uri="{FF2B5EF4-FFF2-40B4-BE49-F238E27FC236}">
                <a16:creationId xmlns:a16="http://schemas.microsoft.com/office/drawing/2014/main" id="{00000000-0008-0000-2600-0000B1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735"/>
            <a:ext cx="62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PARQUET</a:t>
            </a:r>
          </a:p>
        </xdr:txBody>
      </xdr:sp>
      <xdr:sp macro="" textlink="">
        <xdr:nvSpPr>
          <xdr:cNvPr id="46514" name="Rectangle 434">
            <a:extLst>
              <a:ext uri="{FF2B5EF4-FFF2-40B4-BE49-F238E27FC236}">
                <a16:creationId xmlns:a16="http://schemas.microsoft.com/office/drawing/2014/main" id="{00000000-0008-0000-2600-0000B2B50000}"/>
              </a:ext>
            </a:extLst>
          </xdr:cNvPr>
          <xdr:cNvSpPr>
            <a:spLocks noChangeArrowheads="1"/>
          </xdr:cNvSpPr>
        </xdr:nvSpPr>
        <xdr:spPr bwMode="auto">
          <a:xfrm>
            <a:off x="65" y="735"/>
            <a:ext cx="1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sp macro="" textlink="">
        <xdr:nvSpPr>
          <xdr:cNvPr id="46515" name="Rectangle 435">
            <a:extLst>
              <a:ext uri="{FF2B5EF4-FFF2-40B4-BE49-F238E27FC236}">
                <a16:creationId xmlns:a16="http://schemas.microsoft.com/office/drawing/2014/main" id="{00000000-0008-0000-2600-0000B3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750"/>
            <a:ext cx="1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sp macro="" textlink="">
        <xdr:nvSpPr>
          <xdr:cNvPr id="46516" name="Rectangle 436">
            <a:extLst>
              <a:ext uri="{FF2B5EF4-FFF2-40B4-BE49-F238E27FC236}">
                <a16:creationId xmlns:a16="http://schemas.microsoft.com/office/drawing/2014/main" id="{00000000-0008-0000-2600-0000B4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765"/>
            <a:ext cx="65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750=</a:t>
            </a:r>
          </a:p>
        </xdr:txBody>
      </xdr:sp>
      <xdr:sp macro="" textlink="">
        <xdr:nvSpPr>
          <xdr:cNvPr id="46517" name="Rectangle 437">
            <a:extLst>
              <a:ext uri="{FF2B5EF4-FFF2-40B4-BE49-F238E27FC236}">
                <a16:creationId xmlns:a16="http://schemas.microsoft.com/office/drawing/2014/main" id="{00000000-0008-0000-2600-0000B5B50000}"/>
              </a:ext>
            </a:extLst>
          </xdr:cNvPr>
          <xdr:cNvSpPr>
            <a:spLocks noChangeArrowheads="1"/>
          </xdr:cNvSpPr>
        </xdr:nvSpPr>
        <xdr:spPr bwMode="auto">
          <a:xfrm>
            <a:off x="67" y="765"/>
            <a:ext cx="14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m</a:t>
            </a:r>
          </a:p>
        </xdr:txBody>
      </xdr:sp>
      <xdr:sp macro="" textlink="">
        <xdr:nvSpPr>
          <xdr:cNvPr id="46518" name="Rectangle 438">
            <a:extLst>
              <a:ext uri="{FF2B5EF4-FFF2-40B4-BE49-F238E27FC236}">
                <a16:creationId xmlns:a16="http://schemas.microsoft.com/office/drawing/2014/main" id="{00000000-0008-0000-2600-0000B6B50000}"/>
              </a:ext>
            </a:extLst>
          </xdr:cNvPr>
          <xdr:cNvSpPr>
            <a:spLocks noChangeArrowheads="1"/>
          </xdr:cNvSpPr>
        </xdr:nvSpPr>
        <xdr:spPr bwMode="auto">
          <a:xfrm>
            <a:off x="80" y="763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 </a:t>
            </a:r>
          </a:p>
        </xdr:txBody>
      </xdr:sp>
      <xdr:sp macro="" textlink="">
        <xdr:nvSpPr>
          <xdr:cNvPr id="46519" name="Rectangle 439">
            <a:extLst>
              <a:ext uri="{FF2B5EF4-FFF2-40B4-BE49-F238E27FC236}">
                <a16:creationId xmlns:a16="http://schemas.microsoft.com/office/drawing/2014/main" id="{00000000-0008-0000-2600-0000B7B50000}"/>
              </a:ext>
            </a:extLst>
          </xdr:cNvPr>
          <xdr:cNvSpPr>
            <a:spLocks noChangeArrowheads="1"/>
          </xdr:cNvSpPr>
        </xdr:nvSpPr>
        <xdr:spPr bwMode="auto">
          <a:xfrm>
            <a:off x="86" y="765"/>
            <a:ext cx="3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( 1m</a:t>
            </a:r>
          </a:p>
        </xdr:txBody>
      </xdr:sp>
      <xdr:sp macro="" textlink="">
        <xdr:nvSpPr>
          <xdr:cNvPr id="46520" name="Rectangle 440">
            <a:extLst>
              <a:ext uri="{FF2B5EF4-FFF2-40B4-BE49-F238E27FC236}">
                <a16:creationId xmlns:a16="http://schemas.microsoft.com/office/drawing/2014/main" id="{00000000-0008-0000-2600-0000B8B50000}"/>
              </a:ext>
            </a:extLst>
          </xdr:cNvPr>
          <xdr:cNvSpPr>
            <a:spLocks noChangeArrowheads="1"/>
          </xdr:cNvSpPr>
        </xdr:nvSpPr>
        <xdr:spPr bwMode="auto">
          <a:xfrm>
            <a:off x="116" y="763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</xdr:txBody>
      </xdr:sp>
      <xdr:sp macro="" textlink="">
        <xdr:nvSpPr>
          <xdr:cNvPr id="46521" name="Rectangle 441">
            <a:extLst>
              <a:ext uri="{FF2B5EF4-FFF2-40B4-BE49-F238E27FC236}">
                <a16:creationId xmlns:a16="http://schemas.microsoft.com/office/drawing/2014/main" id="{00000000-0008-0000-2600-0000B9B50000}"/>
              </a:ext>
            </a:extLst>
          </xdr:cNvPr>
          <xdr:cNvSpPr>
            <a:spLocks noChangeArrowheads="1"/>
          </xdr:cNvSpPr>
        </xdr:nvSpPr>
        <xdr:spPr bwMode="auto">
          <a:xfrm>
            <a:off x="120" y="765"/>
            <a:ext cx="20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= 0</a:t>
            </a:r>
          </a:p>
        </xdr:txBody>
      </xdr:sp>
      <xdr:sp macro="" textlink="">
        <xdr:nvSpPr>
          <xdr:cNvPr id="46522" name="Rectangle 442">
            <a:extLst>
              <a:ext uri="{FF2B5EF4-FFF2-40B4-BE49-F238E27FC236}">
                <a16:creationId xmlns:a16="http://schemas.microsoft.com/office/drawing/2014/main" id="{00000000-0008-0000-2600-0000BAB50000}"/>
              </a:ext>
            </a:extLst>
          </xdr:cNvPr>
          <xdr:cNvSpPr>
            <a:spLocks noChangeArrowheads="1"/>
          </xdr:cNvSpPr>
        </xdr:nvSpPr>
        <xdr:spPr bwMode="auto">
          <a:xfrm>
            <a:off x="140" y="765"/>
            <a:ext cx="35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.018m</a:t>
            </a:r>
          </a:p>
        </xdr:txBody>
      </xdr:sp>
      <xdr:sp macro="" textlink="">
        <xdr:nvSpPr>
          <xdr:cNvPr id="46523" name="Rectangle 443">
            <a:extLst>
              <a:ext uri="{FF2B5EF4-FFF2-40B4-BE49-F238E27FC236}">
                <a16:creationId xmlns:a16="http://schemas.microsoft.com/office/drawing/2014/main" id="{00000000-0008-0000-2600-0000BBB50000}"/>
              </a:ext>
            </a:extLst>
          </xdr:cNvPr>
          <xdr:cNvSpPr>
            <a:spLocks noChangeArrowheads="1"/>
          </xdr:cNvSpPr>
        </xdr:nvSpPr>
        <xdr:spPr bwMode="auto">
          <a:xfrm>
            <a:off x="172" y="763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524" name="Rectangle 444">
            <a:extLst>
              <a:ext uri="{FF2B5EF4-FFF2-40B4-BE49-F238E27FC236}">
                <a16:creationId xmlns:a16="http://schemas.microsoft.com/office/drawing/2014/main" id="{00000000-0008-0000-2600-0000BCB50000}"/>
              </a:ext>
            </a:extLst>
          </xdr:cNvPr>
          <xdr:cNvSpPr>
            <a:spLocks noChangeArrowheads="1"/>
          </xdr:cNvSpPr>
        </xdr:nvSpPr>
        <xdr:spPr bwMode="auto">
          <a:xfrm>
            <a:off x="176" y="765"/>
            <a:ext cx="7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)   </a:t>
            </a:r>
          </a:p>
        </xdr:txBody>
      </xdr:sp>
      <xdr:sp macro="" textlink="">
        <xdr:nvSpPr>
          <xdr:cNvPr id="46525" name="Rectangle 445">
            <a:extLst>
              <a:ext uri="{FF2B5EF4-FFF2-40B4-BE49-F238E27FC236}">
                <a16:creationId xmlns:a16="http://schemas.microsoft.com/office/drawing/2014/main" id="{00000000-0008-0000-2600-0000BDB50000}"/>
              </a:ext>
            </a:extLst>
          </xdr:cNvPr>
          <xdr:cNvSpPr>
            <a:spLocks noChangeArrowheads="1"/>
          </xdr:cNvSpPr>
        </xdr:nvSpPr>
        <xdr:spPr bwMode="auto">
          <a:xfrm>
            <a:off x="192" y="763"/>
            <a:ext cx="1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 </a:t>
            </a:r>
          </a:p>
        </xdr:txBody>
      </xdr:sp>
      <xdr:sp macro="" textlink="">
        <xdr:nvSpPr>
          <xdr:cNvPr id="46526" name="Rectangle 446">
            <a:extLst>
              <a:ext uri="{FF2B5EF4-FFF2-40B4-BE49-F238E27FC236}">
                <a16:creationId xmlns:a16="http://schemas.microsoft.com/office/drawing/2014/main" id="{00000000-0008-0000-2600-0000BEB50000}"/>
              </a:ext>
            </a:extLst>
          </xdr:cNvPr>
          <xdr:cNvSpPr>
            <a:spLocks noChangeArrowheads="1"/>
          </xdr:cNvSpPr>
        </xdr:nvSpPr>
        <xdr:spPr bwMode="auto">
          <a:xfrm>
            <a:off x="201" y="763"/>
            <a:ext cx="1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527" name="Rectangle 447">
            <a:extLst>
              <a:ext uri="{FF2B5EF4-FFF2-40B4-BE49-F238E27FC236}">
                <a16:creationId xmlns:a16="http://schemas.microsoft.com/office/drawing/2014/main" id="{00000000-0008-0000-2600-0000BF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778"/>
            <a:ext cx="1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528" name="Rectangle 448">
            <a:extLst>
              <a:ext uri="{FF2B5EF4-FFF2-40B4-BE49-F238E27FC236}">
                <a16:creationId xmlns:a16="http://schemas.microsoft.com/office/drawing/2014/main" id="{00000000-0008-0000-2600-0000C0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793"/>
            <a:ext cx="157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MANUFACTURA DE MADERA</a:t>
            </a:r>
          </a:p>
        </xdr:txBody>
      </xdr:sp>
      <xdr:sp macro="" textlink="">
        <xdr:nvSpPr>
          <xdr:cNvPr id="46529" name="Rectangle 449">
            <a:extLst>
              <a:ext uri="{FF2B5EF4-FFF2-40B4-BE49-F238E27FC236}">
                <a16:creationId xmlns:a16="http://schemas.microsoft.com/office/drawing/2014/main" id="{00000000-0008-0000-2600-0000C1B50000}"/>
              </a:ext>
            </a:extLst>
          </xdr:cNvPr>
          <xdr:cNvSpPr>
            <a:spLocks noChangeArrowheads="1"/>
          </xdr:cNvSpPr>
        </xdr:nvSpPr>
        <xdr:spPr bwMode="auto">
          <a:xfrm>
            <a:off x="166" y="793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530" name="Rectangle 450">
            <a:extLst>
              <a:ext uri="{FF2B5EF4-FFF2-40B4-BE49-F238E27FC236}">
                <a16:creationId xmlns:a16="http://schemas.microsoft.com/office/drawing/2014/main" id="{00000000-0008-0000-2600-0000C2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807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6531" name="Rectangle 451">
            <a:extLst>
              <a:ext uri="{FF2B5EF4-FFF2-40B4-BE49-F238E27FC236}">
                <a16:creationId xmlns:a16="http://schemas.microsoft.com/office/drawing/2014/main" id="{00000000-0008-0000-2600-0000C3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821"/>
            <a:ext cx="82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700 = m</a:t>
            </a:r>
          </a:p>
        </xdr:txBody>
      </xdr:sp>
      <xdr:sp macro="" textlink="">
        <xdr:nvSpPr>
          <xdr:cNvPr id="46532" name="Rectangle 452">
            <a:extLst>
              <a:ext uri="{FF2B5EF4-FFF2-40B4-BE49-F238E27FC236}">
                <a16:creationId xmlns:a16="http://schemas.microsoft.com/office/drawing/2014/main" id="{00000000-0008-0000-2600-0000C4B50000}"/>
              </a:ext>
            </a:extLst>
          </xdr:cNvPr>
          <xdr:cNvSpPr>
            <a:spLocks noChangeArrowheads="1"/>
          </xdr:cNvSpPr>
        </xdr:nvSpPr>
        <xdr:spPr bwMode="auto">
          <a:xfrm>
            <a:off x="80" y="819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  <xdr:sp macro="" textlink="">
        <xdr:nvSpPr>
          <xdr:cNvPr id="46533" name="Rectangle 453">
            <a:extLst>
              <a:ext uri="{FF2B5EF4-FFF2-40B4-BE49-F238E27FC236}">
                <a16:creationId xmlns:a16="http://schemas.microsoft.com/office/drawing/2014/main" id="{00000000-0008-0000-2600-0000C5B50000}"/>
              </a:ext>
            </a:extLst>
          </xdr:cNvPr>
          <xdr:cNvSpPr>
            <a:spLocks noChangeArrowheads="1"/>
          </xdr:cNvSpPr>
        </xdr:nvSpPr>
        <xdr:spPr bwMode="auto">
          <a:xfrm>
            <a:off x="84" y="821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sp macro="" textlink="">
        <xdr:nvSpPr>
          <xdr:cNvPr id="46534" name="Rectangle 454">
            <a:extLst>
              <a:ext uri="{FF2B5EF4-FFF2-40B4-BE49-F238E27FC236}">
                <a16:creationId xmlns:a16="http://schemas.microsoft.com/office/drawing/2014/main" id="{00000000-0008-0000-2600-0000C6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835"/>
            <a:ext cx="1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sp macro="" textlink="">
        <xdr:nvSpPr>
          <xdr:cNvPr id="46535" name="Rectangle 455">
            <a:extLst>
              <a:ext uri="{FF2B5EF4-FFF2-40B4-BE49-F238E27FC236}">
                <a16:creationId xmlns:a16="http://schemas.microsoft.com/office/drawing/2014/main" id="{00000000-0008-0000-2600-0000C7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850"/>
            <a:ext cx="49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CARBÓN</a:t>
            </a:r>
          </a:p>
        </xdr:txBody>
      </xdr:sp>
      <xdr:sp macro="" textlink="">
        <xdr:nvSpPr>
          <xdr:cNvPr id="46536" name="Rectangle 456">
            <a:extLst>
              <a:ext uri="{FF2B5EF4-FFF2-40B4-BE49-F238E27FC236}">
                <a16:creationId xmlns:a16="http://schemas.microsoft.com/office/drawing/2014/main" id="{00000000-0008-0000-2600-0000C8B50000}"/>
              </a:ext>
            </a:extLst>
          </xdr:cNvPr>
          <xdr:cNvSpPr>
            <a:spLocks noChangeArrowheads="1"/>
          </xdr:cNvSpPr>
        </xdr:nvSpPr>
        <xdr:spPr bwMode="auto">
          <a:xfrm>
            <a:off x="58" y="850"/>
            <a:ext cx="1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sp macro="" textlink="">
        <xdr:nvSpPr>
          <xdr:cNvPr id="46537" name="Rectangle 457">
            <a:extLst>
              <a:ext uri="{FF2B5EF4-FFF2-40B4-BE49-F238E27FC236}">
                <a16:creationId xmlns:a16="http://schemas.microsoft.com/office/drawing/2014/main" id="{00000000-0008-0000-2600-0000C9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865"/>
            <a:ext cx="1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  <xdr:sp macro="" textlink="">
        <xdr:nvSpPr>
          <xdr:cNvPr id="46538" name="Rectangle 458">
            <a:extLst>
              <a:ext uri="{FF2B5EF4-FFF2-40B4-BE49-F238E27FC236}">
                <a16:creationId xmlns:a16="http://schemas.microsoft.com/office/drawing/2014/main" id="{00000000-0008-0000-2600-0000CAB50000}"/>
              </a:ext>
            </a:extLst>
          </xdr:cNvPr>
          <xdr:cNvSpPr>
            <a:spLocks noChangeArrowheads="1"/>
          </xdr:cNvSpPr>
        </xdr:nvSpPr>
        <xdr:spPr bwMode="auto">
          <a:xfrm>
            <a:off x="3" y="880"/>
            <a:ext cx="82" cy="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Kilos / 500 = m</a:t>
            </a:r>
          </a:p>
        </xdr:txBody>
      </xdr:sp>
      <xdr:sp macro="" textlink="">
        <xdr:nvSpPr>
          <xdr:cNvPr id="46539" name="Rectangle 459">
            <a:extLst>
              <a:ext uri="{FF2B5EF4-FFF2-40B4-BE49-F238E27FC236}">
                <a16:creationId xmlns:a16="http://schemas.microsoft.com/office/drawing/2014/main" id="{00000000-0008-0000-2600-0000CBB50000}"/>
              </a:ext>
            </a:extLst>
          </xdr:cNvPr>
          <xdr:cNvSpPr>
            <a:spLocks noChangeArrowheads="1"/>
          </xdr:cNvSpPr>
        </xdr:nvSpPr>
        <xdr:spPr bwMode="auto">
          <a:xfrm>
            <a:off x="83" y="876"/>
            <a:ext cx="5" cy="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7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3</a:t>
            </a:r>
          </a:p>
        </xdr:txBody>
      </xdr:sp>
      <xdr:sp macro="" textlink="">
        <xdr:nvSpPr>
          <xdr:cNvPr id="46540" name="Rectangle 460">
            <a:extLst>
              <a:ext uri="{FF2B5EF4-FFF2-40B4-BE49-F238E27FC236}">
                <a16:creationId xmlns:a16="http://schemas.microsoft.com/office/drawing/2014/main" id="{00000000-0008-0000-2600-0000CCB50000}"/>
              </a:ext>
            </a:extLst>
          </xdr:cNvPr>
          <xdr:cNvSpPr>
            <a:spLocks noChangeArrowheads="1"/>
          </xdr:cNvSpPr>
        </xdr:nvSpPr>
        <xdr:spPr bwMode="auto">
          <a:xfrm>
            <a:off x="87" y="880"/>
            <a:ext cx="1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10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0</xdr:rowOff>
    </xdr:from>
    <xdr:to>
      <xdr:col>4</xdr:col>
      <xdr:colOff>0</xdr:colOff>
      <xdr:row>28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28</xdr:row>
      <xdr:rowOff>0</xdr:rowOff>
    </xdr:from>
    <xdr:to>
      <xdr:col>4</xdr:col>
      <xdr:colOff>0</xdr:colOff>
      <xdr:row>28</xdr:row>
      <xdr:rowOff>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20338933" name="Chart 1">
          <a:extLst>
            <a:ext uri="{FF2B5EF4-FFF2-40B4-BE49-F238E27FC236}">
              <a16:creationId xmlns:a16="http://schemas.microsoft.com/office/drawing/2014/main" id="{00000000-0008-0000-0900-0000F5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34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20338934" name="Chart 2">
          <a:extLst>
            <a:ext uri="{FF2B5EF4-FFF2-40B4-BE49-F238E27FC236}">
              <a16:creationId xmlns:a16="http://schemas.microsoft.com/office/drawing/2014/main" id="{00000000-0008-0000-0900-0000F6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65</xdr:row>
      <xdr:rowOff>0</xdr:rowOff>
    </xdr:from>
    <xdr:to>
      <xdr:col>3</xdr:col>
      <xdr:colOff>0</xdr:colOff>
      <xdr:row>65</xdr:row>
      <xdr:rowOff>0</xdr:rowOff>
    </xdr:to>
    <xdr:graphicFrame macro="">
      <xdr:nvGraphicFramePr>
        <xdr:cNvPr id="20338935" name="Chart 4">
          <a:extLst>
            <a:ext uri="{FF2B5EF4-FFF2-40B4-BE49-F238E27FC236}">
              <a16:creationId xmlns:a16="http://schemas.microsoft.com/office/drawing/2014/main" id="{00000000-0008-0000-0900-0000F7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65</xdr:row>
      <xdr:rowOff>0</xdr:rowOff>
    </xdr:from>
    <xdr:to>
      <xdr:col>3</xdr:col>
      <xdr:colOff>0</xdr:colOff>
      <xdr:row>65</xdr:row>
      <xdr:rowOff>0</xdr:rowOff>
    </xdr:to>
    <xdr:graphicFrame macro="">
      <xdr:nvGraphicFramePr>
        <xdr:cNvPr id="20338936" name="Chart 5">
          <a:extLst>
            <a:ext uri="{FF2B5EF4-FFF2-40B4-BE49-F238E27FC236}">
              <a16:creationId xmlns:a16="http://schemas.microsoft.com/office/drawing/2014/main" id="{00000000-0008-0000-0900-0000F8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161925</xdr:colOff>
      <xdr:row>34</xdr:row>
      <xdr:rowOff>0</xdr:rowOff>
    </xdr:from>
    <xdr:to>
      <xdr:col>2</xdr:col>
      <xdr:colOff>2905125</xdr:colOff>
      <xdr:row>62</xdr:row>
      <xdr:rowOff>114300</xdr:rowOff>
    </xdr:to>
    <xdr:graphicFrame macro="">
      <xdr:nvGraphicFramePr>
        <xdr:cNvPr id="20338937" name="Gráfico 1">
          <a:extLst>
            <a:ext uri="{FF2B5EF4-FFF2-40B4-BE49-F238E27FC236}">
              <a16:creationId xmlns:a16="http://schemas.microsoft.com/office/drawing/2014/main" id="{00000000-0008-0000-0900-0000F958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597</xdr:row>
      <xdr:rowOff>0</xdr:rowOff>
    </xdr:from>
    <xdr:to>
      <xdr:col>2</xdr:col>
      <xdr:colOff>0</xdr:colOff>
      <xdr:row>597</xdr:row>
      <xdr:rowOff>0</xdr:rowOff>
    </xdr:to>
    <xdr:graphicFrame macro="">
      <xdr:nvGraphicFramePr>
        <xdr:cNvPr id="39398236" name="Chart 4">
          <a:extLst>
            <a:ext uri="{FF2B5EF4-FFF2-40B4-BE49-F238E27FC236}">
              <a16:creationId xmlns:a16="http://schemas.microsoft.com/office/drawing/2014/main" id="{00000000-0008-0000-0A00-00005C2B5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597</xdr:row>
      <xdr:rowOff>0</xdr:rowOff>
    </xdr:from>
    <xdr:to>
      <xdr:col>2</xdr:col>
      <xdr:colOff>0</xdr:colOff>
      <xdr:row>597</xdr:row>
      <xdr:rowOff>0</xdr:rowOff>
    </xdr:to>
    <xdr:graphicFrame macro="">
      <xdr:nvGraphicFramePr>
        <xdr:cNvPr id="39398237" name="Chart 5">
          <a:extLst>
            <a:ext uri="{FF2B5EF4-FFF2-40B4-BE49-F238E27FC236}">
              <a16:creationId xmlns:a16="http://schemas.microsoft.com/office/drawing/2014/main" id="{00000000-0008-0000-0A00-00005D2B5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186</xdr:row>
      <xdr:rowOff>0</xdr:rowOff>
    </xdr:from>
    <xdr:to>
      <xdr:col>2</xdr:col>
      <xdr:colOff>0</xdr:colOff>
      <xdr:row>186</xdr:row>
      <xdr:rowOff>0</xdr:rowOff>
    </xdr:to>
    <xdr:graphicFrame macro="">
      <xdr:nvGraphicFramePr>
        <xdr:cNvPr id="23085154" name="Chart 4">
          <a:extLst>
            <a:ext uri="{FF2B5EF4-FFF2-40B4-BE49-F238E27FC236}">
              <a16:creationId xmlns:a16="http://schemas.microsoft.com/office/drawing/2014/main" id="{00000000-0008-0000-0B00-000062406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186</xdr:row>
      <xdr:rowOff>0</xdr:rowOff>
    </xdr:from>
    <xdr:to>
      <xdr:col>2</xdr:col>
      <xdr:colOff>0</xdr:colOff>
      <xdr:row>186</xdr:row>
      <xdr:rowOff>0</xdr:rowOff>
    </xdr:to>
    <xdr:graphicFrame macro="">
      <xdr:nvGraphicFramePr>
        <xdr:cNvPr id="23085155" name="Chart 5">
          <a:extLst>
            <a:ext uri="{FF2B5EF4-FFF2-40B4-BE49-F238E27FC236}">
              <a16:creationId xmlns:a16="http://schemas.microsoft.com/office/drawing/2014/main" id="{00000000-0008-0000-0B00-000063406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35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3534070" name="Chart 1">
          <a:extLst>
            <a:ext uri="{FF2B5EF4-FFF2-40B4-BE49-F238E27FC236}">
              <a16:creationId xmlns:a16="http://schemas.microsoft.com/office/drawing/2014/main" id="{00000000-0008-0000-0C00-0000F6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35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3534071" name="Chart 2">
          <a:extLst>
            <a:ext uri="{FF2B5EF4-FFF2-40B4-BE49-F238E27FC236}">
              <a16:creationId xmlns:a16="http://schemas.microsoft.com/office/drawing/2014/main" id="{00000000-0008-0000-0C00-0000F7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66</xdr:row>
      <xdr:rowOff>0</xdr:rowOff>
    </xdr:from>
    <xdr:to>
      <xdr:col>2</xdr:col>
      <xdr:colOff>0</xdr:colOff>
      <xdr:row>66</xdr:row>
      <xdr:rowOff>0</xdr:rowOff>
    </xdr:to>
    <xdr:graphicFrame macro="">
      <xdr:nvGraphicFramePr>
        <xdr:cNvPr id="3534072" name="Chart 4">
          <a:extLst>
            <a:ext uri="{FF2B5EF4-FFF2-40B4-BE49-F238E27FC236}">
              <a16:creationId xmlns:a16="http://schemas.microsoft.com/office/drawing/2014/main" id="{00000000-0008-0000-0C00-0000F8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66</xdr:row>
      <xdr:rowOff>0</xdr:rowOff>
    </xdr:from>
    <xdr:to>
      <xdr:col>2</xdr:col>
      <xdr:colOff>0</xdr:colOff>
      <xdr:row>66</xdr:row>
      <xdr:rowOff>0</xdr:rowOff>
    </xdr:to>
    <xdr:graphicFrame macro="">
      <xdr:nvGraphicFramePr>
        <xdr:cNvPr id="3534073" name="Chart 5">
          <a:extLst>
            <a:ext uri="{FF2B5EF4-FFF2-40B4-BE49-F238E27FC236}">
              <a16:creationId xmlns:a16="http://schemas.microsoft.com/office/drawing/2014/main" id="{00000000-0008-0000-0C00-0000F9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47625</xdr:colOff>
      <xdr:row>35</xdr:row>
      <xdr:rowOff>9525</xdr:rowOff>
    </xdr:from>
    <xdr:to>
      <xdr:col>2</xdr:col>
      <xdr:colOff>3467100</xdr:colOff>
      <xdr:row>63</xdr:row>
      <xdr:rowOff>85725</xdr:rowOff>
    </xdr:to>
    <xdr:graphicFrame macro="">
      <xdr:nvGraphicFramePr>
        <xdr:cNvPr id="3534074" name="Gráfico 1">
          <a:extLst>
            <a:ext uri="{FF2B5EF4-FFF2-40B4-BE49-F238E27FC236}">
              <a16:creationId xmlns:a16="http://schemas.microsoft.com/office/drawing/2014/main" id="{00000000-0008-0000-0C00-0000FAEC3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535</xdr:row>
      <xdr:rowOff>0</xdr:rowOff>
    </xdr:from>
    <xdr:to>
      <xdr:col>2</xdr:col>
      <xdr:colOff>0</xdr:colOff>
      <xdr:row>535</xdr:row>
      <xdr:rowOff>0</xdr:rowOff>
    </xdr:to>
    <xdr:graphicFrame macro="">
      <xdr:nvGraphicFramePr>
        <xdr:cNvPr id="20736098" name="Chart 4">
          <a:extLst>
            <a:ext uri="{FF2B5EF4-FFF2-40B4-BE49-F238E27FC236}">
              <a16:creationId xmlns:a16="http://schemas.microsoft.com/office/drawing/2014/main" id="{00000000-0008-0000-0D00-000062683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535</xdr:row>
      <xdr:rowOff>0</xdr:rowOff>
    </xdr:from>
    <xdr:to>
      <xdr:col>2</xdr:col>
      <xdr:colOff>0</xdr:colOff>
      <xdr:row>535</xdr:row>
      <xdr:rowOff>0</xdr:rowOff>
    </xdr:to>
    <xdr:graphicFrame macro="">
      <xdr:nvGraphicFramePr>
        <xdr:cNvPr id="20736099" name="Chart 5">
          <a:extLst>
            <a:ext uri="{FF2B5EF4-FFF2-40B4-BE49-F238E27FC236}">
              <a16:creationId xmlns:a16="http://schemas.microsoft.com/office/drawing/2014/main" id="{00000000-0008-0000-0D00-000063683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INFORMACI&#211;N%20ESTAD&#205;STICA\GUIAS%20DE%20NUEVO%20FORMATO%202003\PERU%20FORESTAL-IMPRIMIR\PERU%20FOREST%202003\ANUARIOS\PERU%20FORESTAL%202001\EXPORTACIONES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ANUARIOS\PERU%20FORESTAL%202001\EXPORTACIONES%20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Domingo1\ANUARIOS\PERU%20FORESTAL%202003%20Act\PERU%20FOREST%202003\ANUARIOS\PERU%20FORESTAL%202001\EXPORTACIONES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acheco\COMPARTIDA\ANUARIOS\PERU%20FORESTAL%202001\EXPORTACIONES%202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atos\DANIEL-COMPARTIDOS\PERU%20FOREST%202003\ANUARIOS\PERU%20FORESTAL%202001\EXPORTACIONES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  <sheetName val="PARQUET X SP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. NO MAD."/>
      <sheetName val="RES.NOMAD"/>
      <sheetName val="EXPORT. MAD."/>
      <sheetName val="RESUMEN MAD"/>
    </sheetNames>
    <sheetDataSet>
      <sheetData sheetId="0"/>
      <sheetData sheetId="1"/>
      <sheetData sheetId="2">
        <row r="5">
          <cell r="A5">
            <v>4402000000</v>
          </cell>
          <cell r="B5" t="str">
            <v>carbón vegetal (comprendido el d'cascaras o huesos (carozos)</v>
          </cell>
          <cell r="C5" t="str">
            <v>ESTADOS UNIDOS</v>
          </cell>
          <cell r="D5">
            <v>10.24</v>
          </cell>
          <cell r="E5">
            <v>15</v>
          </cell>
        </row>
        <row r="7">
          <cell r="A7">
            <v>4407109000</v>
          </cell>
          <cell r="B7" t="str">
            <v>Demás madera aserrada o desbastada longitudinalmente de coníferas</v>
          </cell>
          <cell r="C7" t="str">
            <v>CANADA</v>
          </cell>
          <cell r="D7">
            <v>26460</v>
          </cell>
          <cell r="E7">
            <v>25499.9</v>
          </cell>
        </row>
        <row r="8">
          <cell r="B8" t="str">
            <v>de espesor &gt;6MM.</v>
          </cell>
          <cell r="C8" t="str">
            <v>CHINA</v>
          </cell>
          <cell r="D8">
            <v>165470</v>
          </cell>
          <cell r="E8">
            <v>60661.8</v>
          </cell>
        </row>
        <row r="9">
          <cell r="C9" t="str">
            <v>HONG KONG</v>
          </cell>
          <cell r="D9">
            <v>1155145</v>
          </cell>
          <cell r="E9">
            <v>344807.53</v>
          </cell>
        </row>
        <row r="10">
          <cell r="C10" t="str">
            <v>ITALIA</v>
          </cell>
          <cell r="D10">
            <v>11560</v>
          </cell>
          <cell r="E10">
            <v>4175.16</v>
          </cell>
        </row>
        <row r="11">
          <cell r="C11" t="str">
            <v>TAIWAN (FORMOSA)</v>
          </cell>
          <cell r="D11">
            <v>45310</v>
          </cell>
          <cell r="E11">
            <v>10025.94</v>
          </cell>
        </row>
        <row r="12">
          <cell r="C12" t="str">
            <v>ESTADOS UNIDOS</v>
          </cell>
          <cell r="D12">
            <v>65050</v>
          </cell>
          <cell r="E12">
            <v>26531.4</v>
          </cell>
        </row>
        <row r="13">
          <cell r="A13">
            <v>4407240000</v>
          </cell>
          <cell r="B13" t="str">
            <v>Madera aserrada de virola, mahogany (swietenia spp.), imbuia y balsa</v>
          </cell>
          <cell r="C13" t="str">
            <v>AUSTRALIA</v>
          </cell>
          <cell r="D13">
            <v>35180</v>
          </cell>
          <cell r="E13">
            <v>59651.8</v>
          </cell>
        </row>
        <row r="14">
          <cell r="C14" t="str">
            <v>BARBADOS</v>
          </cell>
          <cell r="D14">
            <v>16076.85</v>
          </cell>
          <cell r="E14">
            <v>32198</v>
          </cell>
        </row>
        <row r="15">
          <cell r="C15" t="str">
            <v>BOLIVIA</v>
          </cell>
          <cell r="D15">
            <v>56000</v>
          </cell>
          <cell r="E15">
            <v>50500</v>
          </cell>
        </row>
        <row r="16">
          <cell r="C16" t="str">
            <v>CHILE</v>
          </cell>
          <cell r="D16">
            <v>13250</v>
          </cell>
          <cell r="E16">
            <v>7049</v>
          </cell>
        </row>
        <row r="17">
          <cell r="C17" t="str">
            <v>CHINA</v>
          </cell>
          <cell r="D17">
            <v>9500</v>
          </cell>
          <cell r="E17">
            <v>2758.5</v>
          </cell>
        </row>
        <row r="18">
          <cell r="C18" t="str">
            <v>COLOMBIA</v>
          </cell>
          <cell r="D18">
            <v>42930</v>
          </cell>
          <cell r="E18">
            <v>22360</v>
          </cell>
        </row>
        <row r="19">
          <cell r="C19" t="str">
            <v>ALEMANIA</v>
          </cell>
          <cell r="D19">
            <v>19908.46</v>
          </cell>
          <cell r="E19">
            <v>28217.06</v>
          </cell>
        </row>
        <row r="20">
          <cell r="C20" t="str">
            <v>DINAMARCA</v>
          </cell>
          <cell r="D20">
            <v>22110</v>
          </cell>
          <cell r="E20">
            <v>21718.54</v>
          </cell>
        </row>
        <row r="21">
          <cell r="C21" t="str">
            <v>REPUBLICA DOMINICANA</v>
          </cell>
          <cell r="D21">
            <v>2573142.31</v>
          </cell>
          <cell r="E21">
            <v>1936641.81</v>
          </cell>
        </row>
        <row r="22">
          <cell r="C22" t="str">
            <v>ESPAYA</v>
          </cell>
          <cell r="D22">
            <v>100206.66</v>
          </cell>
          <cell r="E22">
            <v>77452.38</v>
          </cell>
        </row>
        <row r="23">
          <cell r="C23" t="str">
            <v>REINO UNIDO</v>
          </cell>
          <cell r="D23">
            <v>126595</v>
          </cell>
          <cell r="E23">
            <v>234813.27</v>
          </cell>
        </row>
        <row r="24">
          <cell r="C24" t="str">
            <v>IRLANDA (EIRE)</v>
          </cell>
          <cell r="D24">
            <v>13440</v>
          </cell>
          <cell r="E24">
            <v>19599.07</v>
          </cell>
        </row>
        <row r="25">
          <cell r="C25" t="str">
            <v>JAPON</v>
          </cell>
          <cell r="D25">
            <v>15940.8</v>
          </cell>
          <cell r="E25">
            <v>18914.849999999999</v>
          </cell>
        </row>
        <row r="26">
          <cell r="C26" t="str">
            <v>MEXICO</v>
          </cell>
          <cell r="D26">
            <v>12656616.23</v>
          </cell>
          <cell r="E26">
            <v>6731643.71</v>
          </cell>
        </row>
        <row r="27">
          <cell r="C27" t="str">
            <v>PUERTO RICO</v>
          </cell>
          <cell r="D27">
            <v>272133.5</v>
          </cell>
          <cell r="E27">
            <v>472068.04</v>
          </cell>
        </row>
        <row r="28">
          <cell r="C28" t="str">
            <v>SUECIA</v>
          </cell>
          <cell r="D28">
            <v>112773.49</v>
          </cell>
          <cell r="E28">
            <v>195539.38</v>
          </cell>
        </row>
        <row r="29">
          <cell r="C29" t="str">
            <v>TAIWAN (FORMOSA)</v>
          </cell>
          <cell r="D29">
            <v>25330</v>
          </cell>
          <cell r="E29">
            <v>26607.59</v>
          </cell>
        </row>
        <row r="30">
          <cell r="C30" t="str">
            <v>ESTADOS UNIDOS</v>
          </cell>
          <cell r="D30">
            <v>25379939.5</v>
          </cell>
          <cell r="E30">
            <v>32102763.199999999</v>
          </cell>
        </row>
        <row r="31">
          <cell r="A31">
            <v>4407290000</v>
          </cell>
          <cell r="B31" t="str">
            <v>Maderas aserradas de las maderas tropicales de la nota de subp. 1</v>
          </cell>
          <cell r="C31" t="str">
            <v>ARUBA</v>
          </cell>
          <cell r="D31">
            <v>48460</v>
          </cell>
          <cell r="E31">
            <v>56240.480000000003</v>
          </cell>
        </row>
        <row r="32">
          <cell r="B32" t="str">
            <v>de este capitulo</v>
          </cell>
          <cell r="C32" t="str">
            <v>BARBADOS</v>
          </cell>
          <cell r="D32">
            <v>28343.15</v>
          </cell>
          <cell r="E32">
            <v>32359.97</v>
          </cell>
        </row>
        <row r="33">
          <cell r="C33" t="str">
            <v>BELGICA</v>
          </cell>
          <cell r="D33">
            <v>12250</v>
          </cell>
          <cell r="E33">
            <v>6902</v>
          </cell>
        </row>
        <row r="34">
          <cell r="C34" t="str">
            <v>CHILE</v>
          </cell>
          <cell r="D34">
            <v>28000</v>
          </cell>
          <cell r="E34">
            <v>7000</v>
          </cell>
        </row>
        <row r="35">
          <cell r="C35" t="str">
            <v>CHINA</v>
          </cell>
          <cell r="D35">
            <v>23750</v>
          </cell>
          <cell r="E35">
            <v>10780</v>
          </cell>
        </row>
        <row r="36">
          <cell r="C36" t="str">
            <v>ALEMANIA</v>
          </cell>
          <cell r="D36">
            <v>6934.72</v>
          </cell>
          <cell r="E36">
            <v>6890.01</v>
          </cell>
        </row>
        <row r="37">
          <cell r="C37" t="str">
            <v>REPUBLICA DOMINICANA</v>
          </cell>
          <cell r="D37">
            <v>351494.69</v>
          </cell>
          <cell r="E37">
            <v>260776.74</v>
          </cell>
        </row>
        <row r="38">
          <cell r="C38" t="str">
            <v>ECUADOR</v>
          </cell>
          <cell r="D38">
            <v>26000</v>
          </cell>
          <cell r="E38">
            <v>13968.38</v>
          </cell>
        </row>
        <row r="39">
          <cell r="C39" t="str">
            <v>ESPAYA</v>
          </cell>
          <cell r="D39">
            <v>83623.34</v>
          </cell>
          <cell r="E39">
            <v>63144.73</v>
          </cell>
        </row>
        <row r="40">
          <cell r="C40" t="str">
            <v>HONG KONG</v>
          </cell>
          <cell r="D40">
            <v>319062.42</v>
          </cell>
          <cell r="E40">
            <v>56269.56</v>
          </cell>
        </row>
        <row r="41">
          <cell r="C41" t="str">
            <v>ITALIA</v>
          </cell>
          <cell r="D41">
            <v>69060</v>
          </cell>
          <cell r="E41">
            <v>32299.01</v>
          </cell>
        </row>
        <row r="42">
          <cell r="A42" t="str">
            <v xml:space="preserve">ELABORACIÓN  </v>
          </cell>
          <cell r="B42" t="str">
            <v>:  Instituto Nacional de Recursos Naturales - INRENA-DGFFS</v>
          </cell>
          <cell r="E42" t="str">
            <v>Continúa…</v>
          </cell>
        </row>
        <row r="43">
          <cell r="C43" t="str">
            <v>JAMAICA</v>
          </cell>
          <cell r="D43">
            <v>75480</v>
          </cell>
          <cell r="E43">
            <v>53098.99</v>
          </cell>
        </row>
        <row r="44">
          <cell r="C44" t="str">
            <v>JAPON</v>
          </cell>
          <cell r="D44">
            <v>231200</v>
          </cell>
          <cell r="E44">
            <v>102552.31</v>
          </cell>
        </row>
        <row r="45">
          <cell r="C45" t="str">
            <v>COREA (SUR), REPUBLICA DE</v>
          </cell>
          <cell r="D45">
            <v>23660</v>
          </cell>
          <cell r="E45">
            <v>10780</v>
          </cell>
        </row>
        <row r="46">
          <cell r="C46" t="str">
            <v>MEXICO</v>
          </cell>
          <cell r="D46">
            <v>4041650.73</v>
          </cell>
          <cell r="E46">
            <v>3936638.8</v>
          </cell>
        </row>
        <row r="47">
          <cell r="C47" t="str">
            <v>PUERTO RICO</v>
          </cell>
          <cell r="D47">
            <v>462685.81</v>
          </cell>
          <cell r="E47">
            <v>669800.16</v>
          </cell>
        </row>
        <row r="48">
          <cell r="C48" t="str">
            <v>SUECIA</v>
          </cell>
          <cell r="D48">
            <v>1691.82</v>
          </cell>
          <cell r="E48">
            <v>3382.1</v>
          </cell>
        </row>
        <row r="49">
          <cell r="C49" t="str">
            <v>ESTADOS UNIDOS</v>
          </cell>
          <cell r="D49">
            <v>1659503.47</v>
          </cell>
          <cell r="E49">
            <v>1484741.88</v>
          </cell>
        </row>
        <row r="50">
          <cell r="C50" t="str">
            <v>URUGUAY</v>
          </cell>
          <cell r="D50">
            <v>49160</v>
          </cell>
          <cell r="E50">
            <v>60140.68</v>
          </cell>
        </row>
        <row r="51">
          <cell r="A51">
            <v>4407990000</v>
          </cell>
          <cell r="B51" t="str">
            <v>Demás maderas aserradas o desbastada longitudinalmente</v>
          </cell>
          <cell r="C51" t="str">
            <v>AUSTRALIA</v>
          </cell>
          <cell r="D51">
            <v>190496.94</v>
          </cell>
          <cell r="E51">
            <v>66974.47</v>
          </cell>
        </row>
        <row r="52">
          <cell r="B52" t="str">
            <v>cortada o desenrrollada</v>
          </cell>
          <cell r="C52" t="str">
            <v>BELGICA</v>
          </cell>
          <cell r="D52">
            <v>304</v>
          </cell>
          <cell r="E52">
            <v>781.25</v>
          </cell>
        </row>
        <row r="53">
          <cell r="C53" t="str">
            <v>CHILE</v>
          </cell>
          <cell r="D53">
            <v>156211</v>
          </cell>
          <cell r="E53">
            <v>43358.5</v>
          </cell>
        </row>
        <row r="54">
          <cell r="C54" t="str">
            <v>CHINA</v>
          </cell>
          <cell r="D54">
            <v>17090</v>
          </cell>
          <cell r="E54">
            <v>8374.91</v>
          </cell>
        </row>
        <row r="55">
          <cell r="C55" t="str">
            <v>ESPAYA</v>
          </cell>
          <cell r="D55">
            <v>25000</v>
          </cell>
          <cell r="E55">
            <v>10410</v>
          </cell>
        </row>
        <row r="56">
          <cell r="C56" t="str">
            <v>ITALIA</v>
          </cell>
          <cell r="D56">
            <v>26450</v>
          </cell>
          <cell r="E56">
            <v>29898.66</v>
          </cell>
        </row>
        <row r="57">
          <cell r="C57" t="str">
            <v>JAPON</v>
          </cell>
          <cell r="D57">
            <v>13724.15</v>
          </cell>
          <cell r="E57">
            <v>17254.04</v>
          </cell>
        </row>
        <row r="58">
          <cell r="C58" t="str">
            <v>COREA (SUR), REPUBLICA DE</v>
          </cell>
          <cell r="D58">
            <v>20160</v>
          </cell>
          <cell r="E58">
            <v>4857.6000000000004</v>
          </cell>
        </row>
        <row r="59">
          <cell r="C59" t="str">
            <v>MEXICO</v>
          </cell>
          <cell r="D59">
            <v>2938896.24</v>
          </cell>
          <cell r="E59">
            <v>1507530.73</v>
          </cell>
        </row>
        <row r="60">
          <cell r="C60" t="str">
            <v>NUEVA ZELANDA</v>
          </cell>
          <cell r="D60">
            <v>82270</v>
          </cell>
          <cell r="E60">
            <v>35263.96</v>
          </cell>
        </row>
        <row r="61">
          <cell r="C61" t="str">
            <v>SUECIA</v>
          </cell>
          <cell r="D61">
            <v>19000</v>
          </cell>
          <cell r="E61">
            <v>2060.37</v>
          </cell>
        </row>
        <row r="62">
          <cell r="C62" t="str">
            <v>TAIWAN (FORMOSA)</v>
          </cell>
          <cell r="D62">
            <v>7900</v>
          </cell>
          <cell r="E62">
            <v>2766.24</v>
          </cell>
        </row>
        <row r="63">
          <cell r="C63" t="str">
            <v>ESTADOS UNIDOS</v>
          </cell>
          <cell r="D63">
            <v>1651432.98</v>
          </cell>
          <cell r="E63">
            <v>1038659.14</v>
          </cell>
        </row>
        <row r="64">
          <cell r="C64" t="str">
            <v>VENEZUELA</v>
          </cell>
          <cell r="D64">
            <v>49090</v>
          </cell>
          <cell r="E64">
            <v>9000</v>
          </cell>
        </row>
        <row r="65">
          <cell r="B65" t="str">
            <v/>
          </cell>
          <cell r="D65">
            <v>55700103.25999999</v>
          </cell>
          <cell r="E65">
            <v>52157153.599999987</v>
          </cell>
        </row>
        <row r="66">
          <cell r="B66" t="str">
            <v/>
          </cell>
        </row>
        <row r="67">
          <cell r="A67">
            <v>4408390000</v>
          </cell>
          <cell r="B67" t="str">
            <v>Hojas p'chapado o contrachap. d'las demás maderas tropic. citad.</v>
          </cell>
          <cell r="C67" t="str">
            <v>MEXICO</v>
          </cell>
          <cell r="D67">
            <v>399549.64</v>
          </cell>
          <cell r="E67">
            <v>457055.25</v>
          </cell>
        </row>
        <row r="68">
          <cell r="B68" t="str">
            <v>en la nota del subp 1</v>
          </cell>
          <cell r="C68" t="str">
            <v>PUERTO RICO</v>
          </cell>
          <cell r="D68">
            <v>2220.69</v>
          </cell>
          <cell r="E68">
            <v>4692.6400000000003</v>
          </cell>
        </row>
        <row r="69">
          <cell r="C69" t="str">
            <v>ESTADOS UNIDOS</v>
          </cell>
          <cell r="D69">
            <v>86.05</v>
          </cell>
          <cell r="E69">
            <v>200</v>
          </cell>
        </row>
        <row r="70">
          <cell r="A70">
            <v>4408900000</v>
          </cell>
          <cell r="B70" t="str">
            <v>Demás hojas p' chapado o contrachapado y demás maderas serradas</v>
          </cell>
          <cell r="C70" t="str">
            <v>MEXICO</v>
          </cell>
          <cell r="D70">
            <v>2052951</v>
          </cell>
          <cell r="E70">
            <v>1388399.98</v>
          </cell>
        </row>
        <row r="71">
          <cell r="B71" t="str">
            <v>long. espesor &lt;=6 MM.</v>
          </cell>
          <cell r="C71" t="str">
            <v>ESTADOS UNIDOS</v>
          </cell>
          <cell r="D71">
            <v>3588400</v>
          </cell>
          <cell r="E71">
            <v>1802976.49</v>
          </cell>
        </row>
        <row r="72">
          <cell r="B72" t="str">
            <v/>
          </cell>
          <cell r="D72">
            <v>6043207.3799999999</v>
          </cell>
          <cell r="E72">
            <v>3653324.3600000003</v>
          </cell>
        </row>
        <row r="73">
          <cell r="B73" t="str">
            <v/>
          </cell>
        </row>
        <row r="74">
          <cell r="A74">
            <v>4409101000</v>
          </cell>
          <cell r="B74" t="str">
            <v>Tablillas y frisos para parques, sin ensamblar, de coníferas</v>
          </cell>
          <cell r="C74" t="str">
            <v>CHILE</v>
          </cell>
          <cell r="D74">
            <v>3940</v>
          </cell>
          <cell r="E74">
            <v>3339.56</v>
          </cell>
        </row>
        <row r="75">
          <cell r="C75" t="str">
            <v>ALEMANIA</v>
          </cell>
          <cell r="D75">
            <v>14639</v>
          </cell>
          <cell r="E75">
            <v>14000</v>
          </cell>
        </row>
        <row r="76">
          <cell r="C76" t="str">
            <v>ECUADOR</v>
          </cell>
          <cell r="D76">
            <v>19400</v>
          </cell>
          <cell r="E76">
            <v>11593.55</v>
          </cell>
        </row>
        <row r="77">
          <cell r="C77" t="str">
            <v>ITALIA</v>
          </cell>
          <cell r="D77">
            <v>78000</v>
          </cell>
          <cell r="E77">
            <v>87362.33</v>
          </cell>
        </row>
        <row r="78">
          <cell r="C78" t="str">
            <v>JAPON</v>
          </cell>
          <cell r="D78">
            <v>16831.54</v>
          </cell>
          <cell r="E78">
            <v>26898.46</v>
          </cell>
        </row>
        <row r="79">
          <cell r="A79">
            <v>4409102000</v>
          </cell>
          <cell r="B79" t="str">
            <v>Madera moldurada, de coníferas</v>
          </cell>
          <cell r="C79" t="str">
            <v>JAPON</v>
          </cell>
          <cell r="D79">
            <v>5135.8999999999996</v>
          </cell>
          <cell r="E79">
            <v>11849.8</v>
          </cell>
        </row>
        <row r="80">
          <cell r="C80" t="str">
            <v>PANAMA</v>
          </cell>
          <cell r="D80">
            <v>2300</v>
          </cell>
          <cell r="E80">
            <v>2342.81</v>
          </cell>
        </row>
        <row r="81">
          <cell r="A81" t="str">
            <v xml:space="preserve">ELABORACIÓN  </v>
          </cell>
          <cell r="B81" t="str">
            <v>:  Instituto Nacional de Recursos Naturales - INRENA-DGFFS</v>
          </cell>
          <cell r="E81" t="str">
            <v>Continúa…</v>
          </cell>
        </row>
        <row r="82">
          <cell r="A82">
            <v>4409109000</v>
          </cell>
          <cell r="B82" t="str">
            <v>Demás maderas perfiladas longitudinalmente de coníferas</v>
          </cell>
          <cell r="C82" t="str">
            <v>ALEMANIA</v>
          </cell>
          <cell r="D82">
            <v>2598</v>
          </cell>
          <cell r="E82">
            <v>980</v>
          </cell>
        </row>
        <row r="83">
          <cell r="C83" t="str">
            <v>JAPON</v>
          </cell>
          <cell r="D83">
            <v>173.58</v>
          </cell>
          <cell r="E83">
            <v>427.8</v>
          </cell>
        </row>
        <row r="84">
          <cell r="C84" t="str">
            <v>ESTADOS UNIDOS</v>
          </cell>
          <cell r="D84">
            <v>1280</v>
          </cell>
          <cell r="E84">
            <v>1400</v>
          </cell>
        </row>
        <row r="85">
          <cell r="A85">
            <v>4409201000</v>
          </cell>
          <cell r="B85" t="str">
            <v xml:space="preserve">Tablillas y frisos para parques, sin ensamblar, </v>
          </cell>
          <cell r="C85" t="str">
            <v>CHINA</v>
          </cell>
          <cell r="D85">
            <v>2835860</v>
          </cell>
          <cell r="E85">
            <v>1435653.68</v>
          </cell>
        </row>
        <row r="86">
          <cell r="B86" t="str">
            <v>distinta de las coníferas</v>
          </cell>
          <cell r="C86" t="str">
            <v>ALEMANIA</v>
          </cell>
          <cell r="D86">
            <v>1136.83</v>
          </cell>
          <cell r="E86">
            <v>1129.5</v>
          </cell>
        </row>
        <row r="87">
          <cell r="C87" t="str">
            <v>FINLANDIA</v>
          </cell>
          <cell r="D87">
            <v>10000</v>
          </cell>
          <cell r="E87">
            <v>2000</v>
          </cell>
        </row>
        <row r="88">
          <cell r="C88" t="str">
            <v>HONG KONG</v>
          </cell>
          <cell r="D88">
            <v>5331560.53</v>
          </cell>
          <cell r="E88">
            <v>2686087.27</v>
          </cell>
        </row>
        <row r="89">
          <cell r="C89" t="str">
            <v>ITALIA</v>
          </cell>
          <cell r="D89">
            <v>161460.32</v>
          </cell>
          <cell r="E89">
            <v>93162.72</v>
          </cell>
        </row>
        <row r="90">
          <cell r="C90" t="str">
            <v>MEXICO</v>
          </cell>
          <cell r="D90">
            <v>64437.46</v>
          </cell>
          <cell r="E90">
            <v>43694.76</v>
          </cell>
        </row>
        <row r="91">
          <cell r="C91" t="str">
            <v>SUECIA</v>
          </cell>
          <cell r="D91">
            <v>3009.7</v>
          </cell>
          <cell r="E91">
            <v>4750.63</v>
          </cell>
        </row>
        <row r="92">
          <cell r="C92" t="str">
            <v>TAIWAN (FORMOSA)</v>
          </cell>
          <cell r="D92">
            <v>92450</v>
          </cell>
          <cell r="E92">
            <v>39067.279999999999</v>
          </cell>
        </row>
        <row r="93">
          <cell r="C93" t="str">
            <v>ESTADOS UNIDOS</v>
          </cell>
          <cell r="D93">
            <v>720685.36</v>
          </cell>
          <cell r="E93">
            <v>313412.92</v>
          </cell>
        </row>
        <row r="94">
          <cell r="A94">
            <v>4409202000</v>
          </cell>
          <cell r="B94" t="str">
            <v>Madera moldurada distinta de la de coníferas</v>
          </cell>
          <cell r="C94" t="str">
            <v>CHILE</v>
          </cell>
          <cell r="D94">
            <v>3880</v>
          </cell>
          <cell r="E94">
            <v>6224</v>
          </cell>
        </row>
        <row r="95">
          <cell r="C95" t="str">
            <v>ITALIA</v>
          </cell>
          <cell r="D95">
            <v>1500</v>
          </cell>
          <cell r="E95">
            <v>790.4</v>
          </cell>
        </row>
        <row r="96">
          <cell r="C96" t="str">
            <v>JAPON</v>
          </cell>
          <cell r="D96">
            <v>4532.3999999999996</v>
          </cell>
          <cell r="E96">
            <v>22027.99</v>
          </cell>
        </row>
        <row r="97">
          <cell r="C97" t="str">
            <v>ESTADOS UNIDOS</v>
          </cell>
          <cell r="D97">
            <v>197419.4</v>
          </cell>
          <cell r="E97">
            <v>159862.78</v>
          </cell>
        </row>
        <row r="98">
          <cell r="A98">
            <v>4409209000</v>
          </cell>
          <cell r="B98" t="str">
            <v>Demás maderas perfiladas longitudinalmente distinta de coníferas</v>
          </cell>
          <cell r="C98" t="str">
            <v>JAPON</v>
          </cell>
          <cell r="D98">
            <v>2622.64</v>
          </cell>
          <cell r="E98">
            <v>10329.01</v>
          </cell>
        </row>
        <row r="99">
          <cell r="C99" t="str">
            <v>SUECIA</v>
          </cell>
          <cell r="D99">
            <v>107394.03</v>
          </cell>
          <cell r="E99">
            <v>79539.87</v>
          </cell>
        </row>
        <row r="100">
          <cell r="C100" t="str">
            <v>ESTADOS UNIDOS</v>
          </cell>
          <cell r="D100">
            <v>849462.06</v>
          </cell>
          <cell r="E100">
            <v>520056.28</v>
          </cell>
        </row>
        <row r="101">
          <cell r="B101" t="str">
            <v/>
          </cell>
          <cell r="D101">
            <v>10531708.750000002</v>
          </cell>
          <cell r="E101">
            <v>5577983.4000000004</v>
          </cell>
        </row>
        <row r="102">
          <cell r="B102" t="str">
            <v/>
          </cell>
        </row>
        <row r="103">
          <cell r="A103">
            <v>4410110000</v>
          </cell>
          <cell r="B103" t="str">
            <v>Tableros llamados "waferboard", incl. los llamados "oriented stra</v>
          </cell>
          <cell r="C103" t="str">
            <v>BOLIVIA</v>
          </cell>
          <cell r="D103">
            <v>84</v>
          </cell>
          <cell r="E103">
            <v>10.4</v>
          </cell>
        </row>
        <row r="104">
          <cell r="B104" t="str">
            <v/>
          </cell>
        </row>
        <row r="105">
          <cell r="A105">
            <v>4410190000</v>
          </cell>
          <cell r="B105" t="str">
            <v>Demás tableros de partícula y tableros similares de madera</v>
          </cell>
          <cell r="C105" t="str">
            <v>MEXICO</v>
          </cell>
          <cell r="D105">
            <v>7575.93</v>
          </cell>
          <cell r="E105">
            <v>8000</v>
          </cell>
        </row>
        <row r="106">
          <cell r="A106">
            <v>4410900000</v>
          </cell>
          <cell r="B106" t="str">
            <v>Demás tableros de partículas y tableros similares de las demás materias leñosas</v>
          </cell>
          <cell r="C106" t="str">
            <v>JAPON</v>
          </cell>
          <cell r="D106">
            <v>4540.8599999999997</v>
          </cell>
          <cell r="E106">
            <v>18126.71</v>
          </cell>
        </row>
        <row r="107">
          <cell r="D107">
            <v>12116.79</v>
          </cell>
          <cell r="E107">
            <v>26126.71</v>
          </cell>
        </row>
        <row r="108">
          <cell r="B108" t="str">
            <v/>
          </cell>
        </row>
        <row r="109">
          <cell r="A109">
            <v>4411990000</v>
          </cell>
          <cell r="B109" t="str">
            <v>Demás tableros de fibra de madera u otras mat. leñosas,</v>
          </cell>
          <cell r="C109" t="str">
            <v>CHILE</v>
          </cell>
          <cell r="D109">
            <v>22935</v>
          </cell>
          <cell r="E109">
            <v>44642.49</v>
          </cell>
        </row>
        <row r="110">
          <cell r="B110" t="str">
            <v xml:space="preserve"> incl. aglomerados</v>
          </cell>
          <cell r="C110" t="str">
            <v>ECUADOR</v>
          </cell>
          <cell r="D110">
            <v>3943.95</v>
          </cell>
          <cell r="E110">
            <v>5473.72</v>
          </cell>
        </row>
        <row r="111">
          <cell r="C111" t="str">
            <v>JAPON</v>
          </cell>
          <cell r="D111">
            <v>54.81</v>
          </cell>
          <cell r="E111">
            <v>767</v>
          </cell>
        </row>
        <row r="112">
          <cell r="C112" t="str">
            <v>MEXICO</v>
          </cell>
          <cell r="D112">
            <v>0.88</v>
          </cell>
          <cell r="E112">
            <v>7.08</v>
          </cell>
        </row>
        <row r="113">
          <cell r="C113" t="str">
            <v>ESTADOS UNIDOS</v>
          </cell>
          <cell r="D113">
            <v>610.75</v>
          </cell>
          <cell r="E113">
            <v>3750</v>
          </cell>
        </row>
        <row r="114">
          <cell r="B114" t="str">
            <v/>
          </cell>
          <cell r="D114">
            <v>27545.390000000003</v>
          </cell>
          <cell r="E114">
            <v>54640.29</v>
          </cell>
        </row>
        <row r="115">
          <cell r="B115" t="str">
            <v/>
          </cell>
        </row>
        <row r="116">
          <cell r="A116">
            <v>4412130000</v>
          </cell>
          <cell r="B116" t="str">
            <v xml:space="preserve">Madera contrachapada q'tenga por lo menos una hoja </v>
          </cell>
          <cell r="C116" t="str">
            <v>MEXICO</v>
          </cell>
          <cell r="D116">
            <v>1161959.7</v>
          </cell>
          <cell r="E116">
            <v>1712351.83</v>
          </cell>
        </row>
        <row r="117">
          <cell r="B117" t="str">
            <v>externa de maderas  tropicales</v>
          </cell>
        </row>
        <row r="118">
          <cell r="A118">
            <v>4412140000</v>
          </cell>
          <cell r="B118" t="str">
            <v xml:space="preserve">Demás maderas contrachap. q'tengan por lo menos,una hoja </v>
          </cell>
          <cell r="C118" t="str">
            <v>BOLIVIA</v>
          </cell>
          <cell r="D118">
            <v>7500</v>
          </cell>
          <cell r="E118">
            <v>4725.95</v>
          </cell>
        </row>
        <row r="119">
          <cell r="B119" t="str">
            <v>externa distinta de conífera</v>
          </cell>
          <cell r="C119" t="str">
            <v>CHILE</v>
          </cell>
          <cell r="D119">
            <v>25500</v>
          </cell>
          <cell r="E119">
            <v>17146.439999999999</v>
          </cell>
        </row>
        <row r="120">
          <cell r="A120" t="str">
            <v xml:space="preserve">ELABORACIÓN  </v>
          </cell>
          <cell r="B120" t="str">
            <v>:  Instituto Nacional de Recursos Naturales - INRENA-DGFFS</v>
          </cell>
          <cell r="E120" t="str">
            <v>Continúa…</v>
          </cell>
        </row>
        <row r="121">
          <cell r="C121" t="str">
            <v>COLOMBIA</v>
          </cell>
          <cell r="D121">
            <v>123930</v>
          </cell>
          <cell r="E121">
            <v>78360.75</v>
          </cell>
        </row>
        <row r="122">
          <cell r="C122" t="str">
            <v>COSTA RICA</v>
          </cell>
          <cell r="D122">
            <v>146600</v>
          </cell>
          <cell r="E122">
            <v>105869.54</v>
          </cell>
        </row>
        <row r="123">
          <cell r="C123" t="str">
            <v>REPUBLICA DOMINICANA</v>
          </cell>
          <cell r="D123">
            <v>92580</v>
          </cell>
          <cell r="E123">
            <v>74765.2</v>
          </cell>
        </row>
        <row r="124">
          <cell r="C124" t="str">
            <v>ECUADOR</v>
          </cell>
          <cell r="D124">
            <v>74550</v>
          </cell>
          <cell r="E124">
            <v>56542.99</v>
          </cell>
        </row>
        <row r="125">
          <cell r="C125" t="str">
            <v>MEXICO</v>
          </cell>
          <cell r="D125">
            <v>2597032</v>
          </cell>
          <cell r="E125">
            <v>1962488.58</v>
          </cell>
        </row>
        <row r="126">
          <cell r="C126" t="str">
            <v>PANAMA</v>
          </cell>
          <cell r="D126">
            <v>92190</v>
          </cell>
          <cell r="E126">
            <v>65852.160000000003</v>
          </cell>
        </row>
        <row r="127">
          <cell r="C127" t="str">
            <v>VENEZUELA</v>
          </cell>
          <cell r="D127">
            <v>6048364</v>
          </cell>
          <cell r="E127">
            <v>3910800.14</v>
          </cell>
        </row>
        <row r="128">
          <cell r="A128">
            <v>4412190000</v>
          </cell>
          <cell r="B128" t="str">
            <v xml:space="preserve">Demás maderas contrachapadas constituida por hojas de </v>
          </cell>
          <cell r="C128" t="str">
            <v>MEXICO</v>
          </cell>
          <cell r="D128">
            <v>2070064.38</v>
          </cell>
          <cell r="E128">
            <v>1666433.32</v>
          </cell>
        </row>
        <row r="129">
          <cell r="B129" t="str">
            <v>madera de espesor unit.&lt;=6MM.</v>
          </cell>
          <cell r="C129" t="str">
            <v>PANAMA</v>
          </cell>
          <cell r="D129">
            <v>23920</v>
          </cell>
          <cell r="E129">
            <v>18752.400000000001</v>
          </cell>
        </row>
        <row r="130">
          <cell r="C130" t="str">
            <v>VENEZUELA</v>
          </cell>
          <cell r="D130">
            <v>72570</v>
          </cell>
          <cell r="E130">
            <v>50685.4</v>
          </cell>
        </row>
        <row r="131">
          <cell r="A131">
            <v>4412220000</v>
          </cell>
          <cell r="B131" t="str">
            <v>Madera chapada que tenga por lo menos una hoja de las maderas tropical</v>
          </cell>
          <cell r="C131" t="str">
            <v>MEXICO</v>
          </cell>
          <cell r="D131">
            <v>50350</v>
          </cell>
          <cell r="E131">
            <v>75939.710000000006</v>
          </cell>
        </row>
        <row r="132">
          <cell r="B132" t="str">
            <v/>
          </cell>
          <cell r="D132">
            <v>12587110.079999998</v>
          </cell>
          <cell r="E132">
            <v>9800714.410000002</v>
          </cell>
        </row>
        <row r="133">
          <cell r="B133" t="str">
            <v/>
          </cell>
        </row>
        <row r="134">
          <cell r="A134">
            <v>4412920000</v>
          </cell>
          <cell r="B134" t="str">
            <v>Mad. estratificada simil. q'conte. por lo menos una hoja d'la mad. Tropical</v>
          </cell>
          <cell r="C134" t="str">
            <v>MEXICO</v>
          </cell>
          <cell r="D134">
            <v>40309.99</v>
          </cell>
          <cell r="E134">
            <v>51441.15</v>
          </cell>
        </row>
        <row r="135">
          <cell r="A135">
            <v>4412990000</v>
          </cell>
          <cell r="B135" t="str">
            <v>Demás madera estratificada similar</v>
          </cell>
          <cell r="C135" t="str">
            <v>BOLIVIA</v>
          </cell>
          <cell r="D135">
            <v>135.28</v>
          </cell>
          <cell r="E135">
            <v>932.14</v>
          </cell>
        </row>
        <row r="136">
          <cell r="C136" t="str">
            <v>MEXICO</v>
          </cell>
          <cell r="D136">
            <v>398678</v>
          </cell>
          <cell r="E136">
            <v>581496.44999999995</v>
          </cell>
        </row>
        <row r="137">
          <cell r="C137" t="str">
            <v>ESTADOS UNIDOS</v>
          </cell>
          <cell r="D137">
            <v>413.16</v>
          </cell>
          <cell r="E137">
            <v>632</v>
          </cell>
        </row>
        <row r="138">
          <cell r="C138" t="str">
            <v>URUGUAY</v>
          </cell>
          <cell r="D138">
            <v>52030</v>
          </cell>
          <cell r="E138">
            <v>35517.15</v>
          </cell>
        </row>
        <row r="139">
          <cell r="A139">
            <v>4413000000</v>
          </cell>
          <cell r="B139" t="str">
            <v>Madera densificada en bloques, tablas, tiras o perfiles.</v>
          </cell>
          <cell r="C139" t="str">
            <v>ESTADOS UNIDOS</v>
          </cell>
          <cell r="D139">
            <v>0.25</v>
          </cell>
          <cell r="E139">
            <v>5</v>
          </cell>
        </row>
        <row r="140">
          <cell r="B140" t="str">
            <v/>
          </cell>
          <cell r="D140">
            <v>491566.68</v>
          </cell>
          <cell r="E140">
            <v>670023.89</v>
          </cell>
        </row>
        <row r="141">
          <cell r="B141" t="str">
            <v/>
          </cell>
        </row>
        <row r="142">
          <cell r="A142">
            <v>4414000000</v>
          </cell>
          <cell r="B142" t="str">
            <v>Marcos de madera para cuadros, fotografías, espejos</v>
          </cell>
          <cell r="C142" t="str">
            <v>EMIRATOS ARABES UNIDOS</v>
          </cell>
          <cell r="D142">
            <v>42.03</v>
          </cell>
          <cell r="E142">
            <v>120</v>
          </cell>
        </row>
        <row r="143">
          <cell r="B143" t="str">
            <v>u objetos similares</v>
          </cell>
          <cell r="C143" t="str">
            <v>ARGENTINA</v>
          </cell>
          <cell r="D143">
            <v>117.85</v>
          </cell>
          <cell r="E143">
            <v>167</v>
          </cell>
        </row>
        <row r="144">
          <cell r="C144" t="str">
            <v>AUSTRIA</v>
          </cell>
          <cell r="D144">
            <v>26.36</v>
          </cell>
          <cell r="E144">
            <v>198</v>
          </cell>
        </row>
        <row r="145">
          <cell r="C145" t="str">
            <v>AUSTRALIA</v>
          </cell>
          <cell r="D145">
            <v>52.49</v>
          </cell>
          <cell r="E145">
            <v>215.6</v>
          </cell>
        </row>
        <row r="146">
          <cell r="C146" t="str">
            <v>ARUBA</v>
          </cell>
          <cell r="D146">
            <v>0.59</v>
          </cell>
          <cell r="E146">
            <v>7</v>
          </cell>
        </row>
        <row r="147">
          <cell r="C147" t="str">
            <v>CANADA</v>
          </cell>
          <cell r="D147">
            <v>72.62</v>
          </cell>
          <cell r="E147">
            <v>376.7</v>
          </cell>
        </row>
        <row r="148">
          <cell r="C148" t="str">
            <v>CHILE</v>
          </cell>
          <cell r="D148">
            <v>67.2</v>
          </cell>
          <cell r="E148">
            <v>196.8</v>
          </cell>
        </row>
        <row r="149">
          <cell r="C149" t="str">
            <v>COSTA RICA</v>
          </cell>
          <cell r="D149">
            <v>24.77</v>
          </cell>
          <cell r="E149">
            <v>86</v>
          </cell>
        </row>
        <row r="150">
          <cell r="C150" t="str">
            <v>SUIZA</v>
          </cell>
          <cell r="D150">
            <v>6.81</v>
          </cell>
          <cell r="E150">
            <v>112</v>
          </cell>
        </row>
        <row r="151">
          <cell r="C151" t="str">
            <v>ALEMANIA</v>
          </cell>
          <cell r="D151">
            <v>138.68</v>
          </cell>
          <cell r="E151">
            <v>1969.95</v>
          </cell>
        </row>
        <row r="152">
          <cell r="C152" t="str">
            <v>REPUBLICA DOMINICANA</v>
          </cell>
          <cell r="D152">
            <v>243.04</v>
          </cell>
          <cell r="E152">
            <v>834</v>
          </cell>
        </row>
        <row r="153">
          <cell r="C153" t="str">
            <v>ECUADOR</v>
          </cell>
          <cell r="D153">
            <v>258.33999999999997</v>
          </cell>
          <cell r="E153">
            <v>4158.96</v>
          </cell>
        </row>
        <row r="154">
          <cell r="C154" t="str">
            <v>ESPAYA</v>
          </cell>
          <cell r="D154">
            <v>1897.07</v>
          </cell>
          <cell r="E154">
            <v>8404.64</v>
          </cell>
        </row>
        <row r="155">
          <cell r="C155" t="str">
            <v>FRANCIA</v>
          </cell>
          <cell r="D155">
            <v>128.31</v>
          </cell>
          <cell r="E155">
            <v>288.3</v>
          </cell>
        </row>
        <row r="156">
          <cell r="C156" t="str">
            <v>REINO UNIDO</v>
          </cell>
          <cell r="D156">
            <v>25.21</v>
          </cell>
          <cell r="E156">
            <v>136.19999999999999</v>
          </cell>
        </row>
        <row r="157">
          <cell r="C157" t="str">
            <v>GUAYANA FRANCESA</v>
          </cell>
          <cell r="D157">
            <v>6.24</v>
          </cell>
          <cell r="E157">
            <v>107.52</v>
          </cell>
        </row>
        <row r="158">
          <cell r="A158" t="str">
            <v xml:space="preserve">ELABORACIÓN  </v>
          </cell>
          <cell r="B158" t="str">
            <v>:  Instituto Nacional de Recursos Naturales - INRENA-DGFFS</v>
          </cell>
          <cell r="E158" t="str">
            <v>Continúa…</v>
          </cell>
        </row>
        <row r="159">
          <cell r="C159" t="str">
            <v>GUATEMALA</v>
          </cell>
          <cell r="D159">
            <v>144.37</v>
          </cell>
          <cell r="E159">
            <v>672.99</v>
          </cell>
        </row>
        <row r="160">
          <cell r="C160" t="str">
            <v>ITALIA</v>
          </cell>
          <cell r="D160">
            <v>1461.13</v>
          </cell>
          <cell r="E160">
            <v>10459.82</v>
          </cell>
        </row>
        <row r="161">
          <cell r="C161" t="str">
            <v>JAPON</v>
          </cell>
          <cell r="D161">
            <v>24.47</v>
          </cell>
          <cell r="E161">
            <v>60</v>
          </cell>
        </row>
        <row r="162">
          <cell r="C162" t="str">
            <v>MEXICO</v>
          </cell>
          <cell r="D162">
            <v>3242.01</v>
          </cell>
          <cell r="E162">
            <v>9528.8700000000008</v>
          </cell>
        </row>
        <row r="163">
          <cell r="C163" t="str">
            <v>PANAMA</v>
          </cell>
          <cell r="D163">
            <v>1196.44</v>
          </cell>
          <cell r="E163">
            <v>4302.3999999999996</v>
          </cell>
        </row>
        <row r="164">
          <cell r="C164" t="str">
            <v>PUERTO RICO</v>
          </cell>
          <cell r="D164">
            <v>505.08</v>
          </cell>
          <cell r="E164">
            <v>1346.77</v>
          </cell>
        </row>
        <row r="165">
          <cell r="C165" t="str">
            <v>SUECIA</v>
          </cell>
          <cell r="D165">
            <v>147.66</v>
          </cell>
          <cell r="E165">
            <v>2892.86</v>
          </cell>
        </row>
        <row r="166">
          <cell r="C166" t="str">
            <v>ESTADOS UNIDOS</v>
          </cell>
          <cell r="D166">
            <v>36104.29</v>
          </cell>
          <cell r="E166">
            <v>336448.71</v>
          </cell>
        </row>
        <row r="167">
          <cell r="C167" t="str">
            <v>VENEZUELA</v>
          </cell>
          <cell r="D167">
            <v>180.24</v>
          </cell>
          <cell r="E167">
            <v>510.75</v>
          </cell>
        </row>
        <row r="168">
          <cell r="A168">
            <v>4415100000</v>
          </cell>
          <cell r="B168" t="str">
            <v>Cajones, cajas, jaulas, tambores y envases simil.</v>
          </cell>
          <cell r="C168" t="str">
            <v>ARGENTINA</v>
          </cell>
          <cell r="D168">
            <v>1705.38</v>
          </cell>
          <cell r="E168">
            <v>130.80000000000001</v>
          </cell>
        </row>
        <row r="169">
          <cell r="B169" t="str">
            <v>carretes para cables de madera.</v>
          </cell>
          <cell r="C169" t="str">
            <v>CANADA</v>
          </cell>
          <cell r="D169">
            <v>0.98</v>
          </cell>
          <cell r="E169">
            <v>132</v>
          </cell>
        </row>
        <row r="170">
          <cell r="C170" t="str">
            <v>SUIZA</v>
          </cell>
          <cell r="D170">
            <v>0.61</v>
          </cell>
          <cell r="E170">
            <v>10</v>
          </cell>
        </row>
        <row r="171">
          <cell r="C171" t="str">
            <v>ALEMANIA</v>
          </cell>
          <cell r="D171">
            <v>6.86</v>
          </cell>
          <cell r="E171">
            <v>210</v>
          </cell>
        </row>
        <row r="172">
          <cell r="C172" t="str">
            <v>ESPAYA</v>
          </cell>
          <cell r="D172">
            <v>0.6</v>
          </cell>
          <cell r="E172">
            <v>6.09</v>
          </cell>
        </row>
        <row r="173">
          <cell r="C173" t="str">
            <v>REINO UNIDO</v>
          </cell>
          <cell r="D173">
            <v>67.14</v>
          </cell>
          <cell r="E173">
            <v>1505</v>
          </cell>
        </row>
        <row r="174">
          <cell r="C174" t="str">
            <v>ITALIA</v>
          </cell>
          <cell r="D174">
            <v>4.91</v>
          </cell>
          <cell r="E174">
            <v>112.5</v>
          </cell>
        </row>
        <row r="175">
          <cell r="C175" t="str">
            <v>JAPON</v>
          </cell>
          <cell r="D175">
            <v>273.95999999999998</v>
          </cell>
          <cell r="E175">
            <v>3251.9</v>
          </cell>
        </row>
        <row r="176">
          <cell r="C176" t="str">
            <v>COREA (SUR), REPUBLICA DE</v>
          </cell>
          <cell r="D176">
            <v>0.21</v>
          </cell>
          <cell r="E176">
            <v>0.95</v>
          </cell>
        </row>
        <row r="177">
          <cell r="C177" t="str">
            <v>ESTADOS UNIDOS</v>
          </cell>
          <cell r="D177">
            <v>8491.07</v>
          </cell>
          <cell r="E177">
            <v>63507.9</v>
          </cell>
        </row>
        <row r="178">
          <cell r="A178">
            <v>4415200000</v>
          </cell>
          <cell r="B178" t="str">
            <v>Paletas, paletas caja y demás plataformas p'carga; collarines p'p</v>
          </cell>
          <cell r="C178" t="str">
            <v>ESTADOS UNIDOS</v>
          </cell>
          <cell r="D178">
            <v>812.18</v>
          </cell>
          <cell r="E178">
            <v>702</v>
          </cell>
        </row>
        <row r="179">
          <cell r="A179">
            <v>4416000000</v>
          </cell>
          <cell r="B179" t="str">
            <v xml:space="preserve">Barriles,cubas,tinas y demás manufact. d'toneleria y partes, </v>
          </cell>
          <cell r="C179" t="str">
            <v>ALEMANIA</v>
          </cell>
          <cell r="D179">
            <v>16.16</v>
          </cell>
          <cell r="E179">
            <v>254</v>
          </cell>
        </row>
        <row r="180">
          <cell r="B180" t="str">
            <v>de madera,incluido duelas.</v>
          </cell>
          <cell r="C180" t="str">
            <v>ESTADOS UNIDOS</v>
          </cell>
          <cell r="D180">
            <v>13.97</v>
          </cell>
          <cell r="E180">
            <v>50</v>
          </cell>
        </row>
        <row r="181">
          <cell r="A181">
            <v>4417001000</v>
          </cell>
          <cell r="B181" t="str">
            <v>Herramientas de madera</v>
          </cell>
          <cell r="C181" t="str">
            <v>CHILE</v>
          </cell>
          <cell r="D181">
            <v>378.04</v>
          </cell>
          <cell r="E181">
            <v>68.150000000000006</v>
          </cell>
        </row>
        <row r="182">
          <cell r="A182">
            <v>4417009000</v>
          </cell>
          <cell r="B182" t="str">
            <v>Demás mont. y mangos de herramientas, mont. y mangos de cepill</v>
          </cell>
          <cell r="C182" t="str">
            <v>ESTADOS UNIDOS</v>
          </cell>
          <cell r="D182">
            <v>0.97</v>
          </cell>
          <cell r="E182">
            <v>19.829999999999998</v>
          </cell>
        </row>
        <row r="183">
          <cell r="A183">
            <v>4418100000</v>
          </cell>
          <cell r="B183" t="str">
            <v>Ventanas, contraventanas, y sus marcos y contramarcos, de madera</v>
          </cell>
          <cell r="C183" t="str">
            <v>ESTADOS UNIDOS</v>
          </cell>
          <cell r="D183">
            <v>1243.49</v>
          </cell>
          <cell r="E183">
            <v>3405</v>
          </cell>
        </row>
        <row r="184">
          <cell r="A184">
            <v>4418200000</v>
          </cell>
          <cell r="B184" t="str">
            <v>Puertas y sus marcos, contramarcos y umbrales, de madera</v>
          </cell>
          <cell r="C184" t="str">
            <v>BELGICA</v>
          </cell>
          <cell r="D184">
            <v>468</v>
          </cell>
          <cell r="E184">
            <v>1630.9</v>
          </cell>
        </row>
        <row r="185">
          <cell r="C185" t="str">
            <v>ALEMANIA</v>
          </cell>
          <cell r="D185">
            <v>345.82</v>
          </cell>
          <cell r="E185">
            <v>670</v>
          </cell>
        </row>
        <row r="186">
          <cell r="C186" t="str">
            <v>REPUBLICA DOMINICANA</v>
          </cell>
          <cell r="D186">
            <v>46.35</v>
          </cell>
          <cell r="E186">
            <v>108</v>
          </cell>
        </row>
        <row r="187">
          <cell r="C187" t="str">
            <v>ESPAYA</v>
          </cell>
          <cell r="D187">
            <v>396.31</v>
          </cell>
          <cell r="E187">
            <v>450</v>
          </cell>
        </row>
        <row r="188">
          <cell r="C188" t="str">
            <v>ITALIA</v>
          </cell>
          <cell r="D188">
            <v>10008.65</v>
          </cell>
          <cell r="E188">
            <v>13160</v>
          </cell>
        </row>
        <row r="189">
          <cell r="C189" t="str">
            <v>JAPON</v>
          </cell>
          <cell r="D189">
            <v>8461.4</v>
          </cell>
          <cell r="E189">
            <v>47541.26</v>
          </cell>
        </row>
        <row r="190">
          <cell r="C190" t="str">
            <v>MEXICO</v>
          </cell>
          <cell r="D190">
            <v>2268.85</v>
          </cell>
          <cell r="E190">
            <v>4268</v>
          </cell>
        </row>
        <row r="191">
          <cell r="C191" t="str">
            <v>ESTADOS UNIDOS</v>
          </cell>
          <cell r="D191">
            <v>2166452.4</v>
          </cell>
          <cell r="E191">
            <v>2616932.44</v>
          </cell>
        </row>
        <row r="192">
          <cell r="A192">
            <v>4418300000</v>
          </cell>
          <cell r="B192" t="str">
            <v>Tableros para parques, de madera</v>
          </cell>
          <cell r="C192" t="str">
            <v>JAPON</v>
          </cell>
          <cell r="D192">
            <v>255.63</v>
          </cell>
          <cell r="E192">
            <v>630</v>
          </cell>
        </row>
        <row r="193">
          <cell r="C193" t="str">
            <v>MEXICO</v>
          </cell>
          <cell r="D193">
            <v>6532.26</v>
          </cell>
          <cell r="E193">
            <v>4988.8</v>
          </cell>
        </row>
        <row r="194">
          <cell r="C194" t="str">
            <v>ESTADOS UNIDOS</v>
          </cell>
          <cell r="D194">
            <v>747.56</v>
          </cell>
          <cell r="E194">
            <v>1625</v>
          </cell>
        </row>
        <row r="195">
          <cell r="A195">
            <v>4418500000</v>
          </cell>
          <cell r="B195" t="str">
            <v>Tablillas para cubierta de tejados o fachadas ("shingles" y "shak</v>
          </cell>
          <cell r="C195" t="str">
            <v>JAPON</v>
          </cell>
          <cell r="D195">
            <v>3349.36</v>
          </cell>
          <cell r="E195">
            <v>5328.99</v>
          </cell>
        </row>
        <row r="196">
          <cell r="C196" t="str">
            <v>ESTADOS UNIDOS</v>
          </cell>
          <cell r="D196">
            <v>1164</v>
          </cell>
          <cell r="E196">
            <v>1563.2</v>
          </cell>
        </row>
        <row r="197">
          <cell r="A197" t="str">
            <v xml:space="preserve">ELABORACIÓN  </v>
          </cell>
          <cell r="B197" t="str">
            <v>:  Instituto Nacional de Recursos Naturales - INRENA-DGFFS</v>
          </cell>
          <cell r="E197" t="str">
            <v>Continúa…</v>
          </cell>
        </row>
        <row r="198">
          <cell r="A198">
            <v>4418909000</v>
          </cell>
          <cell r="B198" t="str">
            <v>Demás obras y piezas de carpintería para construcciones, de madera</v>
          </cell>
          <cell r="C198" t="str">
            <v>CHILE</v>
          </cell>
          <cell r="D198">
            <v>66850</v>
          </cell>
          <cell r="E198">
            <v>43680</v>
          </cell>
        </row>
        <row r="199">
          <cell r="C199" t="str">
            <v>ALEMANIA</v>
          </cell>
          <cell r="D199">
            <v>87.43</v>
          </cell>
          <cell r="E199">
            <v>55</v>
          </cell>
        </row>
        <row r="200">
          <cell r="C200" t="str">
            <v>REINO UNIDO</v>
          </cell>
          <cell r="D200">
            <v>20.21</v>
          </cell>
          <cell r="E200">
            <v>40</v>
          </cell>
        </row>
        <row r="201">
          <cell r="C201" t="str">
            <v>ITALIA</v>
          </cell>
          <cell r="D201">
            <v>11.38</v>
          </cell>
          <cell r="E201">
            <v>28</v>
          </cell>
        </row>
        <row r="202">
          <cell r="C202" t="str">
            <v>JAPON</v>
          </cell>
          <cell r="D202">
            <v>390.96</v>
          </cell>
          <cell r="E202">
            <v>2606.65</v>
          </cell>
        </row>
        <row r="203">
          <cell r="C203" t="str">
            <v>COREA (SUR), REPUBLICA DE</v>
          </cell>
          <cell r="D203">
            <v>50870</v>
          </cell>
          <cell r="E203">
            <v>26546.95</v>
          </cell>
        </row>
        <row r="204">
          <cell r="C204" t="str">
            <v>ESTADOS UNIDOS</v>
          </cell>
          <cell r="D204">
            <v>156292.01999999999</v>
          </cell>
          <cell r="E204">
            <v>108442.6</v>
          </cell>
        </row>
        <row r="205">
          <cell r="A205">
            <v>4419000000</v>
          </cell>
          <cell r="B205" t="str">
            <v>Artículos de mesa o de cocina, de madera</v>
          </cell>
          <cell r="C205" t="str">
            <v>ARGENTINA</v>
          </cell>
          <cell r="D205">
            <v>167.67</v>
          </cell>
          <cell r="E205">
            <v>272.3</v>
          </cell>
        </row>
        <row r="206">
          <cell r="C206" t="str">
            <v>AUSTRALIA</v>
          </cell>
          <cell r="D206">
            <v>0</v>
          </cell>
          <cell r="E206">
            <v>1</v>
          </cell>
        </row>
        <row r="207">
          <cell r="C207" t="str">
            <v>ARUBA</v>
          </cell>
          <cell r="D207">
            <v>23.07</v>
          </cell>
          <cell r="E207">
            <v>92.5</v>
          </cell>
        </row>
        <row r="208">
          <cell r="C208" t="str">
            <v>BARBADOS</v>
          </cell>
          <cell r="D208">
            <v>115.78</v>
          </cell>
          <cell r="E208">
            <v>525</v>
          </cell>
        </row>
        <row r="209">
          <cell r="C209" t="str">
            <v>BRASIL</v>
          </cell>
          <cell r="D209">
            <v>16.59</v>
          </cell>
          <cell r="E209">
            <v>148</v>
          </cell>
        </row>
        <row r="210">
          <cell r="C210" t="str">
            <v>CANADA</v>
          </cell>
          <cell r="D210">
            <v>24.19</v>
          </cell>
          <cell r="E210">
            <v>266.5</v>
          </cell>
        </row>
        <row r="211">
          <cell r="C211" t="str">
            <v>CHILE</v>
          </cell>
          <cell r="D211">
            <v>249.91</v>
          </cell>
          <cell r="E211">
            <v>1902.69</v>
          </cell>
        </row>
        <row r="212">
          <cell r="C212" t="str">
            <v>COLOMBIA</v>
          </cell>
          <cell r="D212">
            <v>1153.6600000000001</v>
          </cell>
          <cell r="E212">
            <v>11718.92</v>
          </cell>
        </row>
        <row r="213">
          <cell r="C213" t="str">
            <v>ALEMANIA</v>
          </cell>
          <cell r="D213">
            <v>392.37</v>
          </cell>
          <cell r="E213">
            <v>4091.73</v>
          </cell>
        </row>
        <row r="214">
          <cell r="C214" t="str">
            <v>REPUBLICA DOMINICANA</v>
          </cell>
          <cell r="D214">
            <v>1525</v>
          </cell>
          <cell r="E214">
            <v>3180.7</v>
          </cell>
        </row>
        <row r="215">
          <cell r="C215" t="str">
            <v>ESPAYA</v>
          </cell>
          <cell r="D215">
            <v>1305.0899999999999</v>
          </cell>
          <cell r="E215">
            <v>8490.83</v>
          </cell>
        </row>
        <row r="216">
          <cell r="C216" t="str">
            <v>FRANCIA</v>
          </cell>
          <cell r="D216">
            <v>1257.02</v>
          </cell>
          <cell r="E216">
            <v>8076.55</v>
          </cell>
        </row>
        <row r="217">
          <cell r="C217" t="str">
            <v>REINO UNIDO</v>
          </cell>
          <cell r="D217">
            <v>352.33</v>
          </cell>
          <cell r="E217">
            <v>2793.25</v>
          </cell>
        </row>
        <row r="218">
          <cell r="C218" t="str">
            <v>GUAYANA FRANCESA</v>
          </cell>
          <cell r="D218">
            <v>1.72</v>
          </cell>
          <cell r="E218">
            <v>42.66</v>
          </cell>
        </row>
        <row r="219">
          <cell r="C219" t="str">
            <v>GUATEMALA</v>
          </cell>
          <cell r="D219">
            <v>73.8</v>
          </cell>
          <cell r="E219">
            <v>1190.2</v>
          </cell>
        </row>
        <row r="220">
          <cell r="C220" t="str">
            <v>HUNGRIA</v>
          </cell>
          <cell r="D220">
            <v>10.9</v>
          </cell>
          <cell r="E220">
            <v>48</v>
          </cell>
        </row>
        <row r="221">
          <cell r="C221" t="str">
            <v>ITALIA</v>
          </cell>
          <cell r="D221">
            <v>409.55</v>
          </cell>
          <cell r="E221">
            <v>2711.47</v>
          </cell>
        </row>
        <row r="222">
          <cell r="C222" t="str">
            <v>JAPON</v>
          </cell>
          <cell r="D222">
            <v>0.82</v>
          </cell>
          <cell r="E222">
            <v>2</v>
          </cell>
        </row>
        <row r="223">
          <cell r="C223" t="str">
            <v>COREA (SUR), REPUBLICA DE</v>
          </cell>
          <cell r="D223">
            <v>24.97</v>
          </cell>
          <cell r="E223">
            <v>276</v>
          </cell>
        </row>
        <row r="224">
          <cell r="C224" t="str">
            <v>MEXICO</v>
          </cell>
          <cell r="D224">
            <v>128.47</v>
          </cell>
          <cell r="E224">
            <v>455.9</v>
          </cell>
        </row>
        <row r="225">
          <cell r="C225" t="str">
            <v>PAISES BAJOS</v>
          </cell>
          <cell r="D225">
            <v>3.67</v>
          </cell>
          <cell r="E225">
            <v>55</v>
          </cell>
        </row>
        <row r="226">
          <cell r="C226" t="str">
            <v>NORUEGA</v>
          </cell>
          <cell r="D226">
            <v>0.52</v>
          </cell>
          <cell r="E226">
            <v>9.6</v>
          </cell>
        </row>
        <row r="227">
          <cell r="C227" t="str">
            <v>PANAMA</v>
          </cell>
          <cell r="D227">
            <v>343.8</v>
          </cell>
          <cell r="E227">
            <v>3345.04</v>
          </cell>
        </row>
        <row r="228">
          <cell r="C228" t="str">
            <v>FILIPINAS</v>
          </cell>
          <cell r="D228">
            <v>65.16</v>
          </cell>
          <cell r="E228">
            <v>240</v>
          </cell>
        </row>
        <row r="229">
          <cell r="C229" t="str">
            <v>PUERTO RICO</v>
          </cell>
          <cell r="D229">
            <v>212.11</v>
          </cell>
          <cell r="E229">
            <v>1402.39</v>
          </cell>
        </row>
        <row r="230">
          <cell r="C230" t="str">
            <v>ARABIA SAUDITA</v>
          </cell>
          <cell r="D230">
            <v>69.239999999999995</v>
          </cell>
          <cell r="E230">
            <v>439.95</v>
          </cell>
        </row>
        <row r="231">
          <cell r="C231" t="str">
            <v>TAIWAN (FORMOSA)</v>
          </cell>
          <cell r="D231">
            <v>77.150000000000006</v>
          </cell>
          <cell r="E231">
            <v>397.5</v>
          </cell>
        </row>
        <row r="232">
          <cell r="C232" t="str">
            <v>ESTADOS UNIDOS</v>
          </cell>
          <cell r="D232">
            <v>21423.61</v>
          </cell>
          <cell r="E232">
            <v>140644.37</v>
          </cell>
        </row>
        <row r="233">
          <cell r="C233" t="str">
            <v>URUGUAY</v>
          </cell>
          <cell r="D233">
            <v>12</v>
          </cell>
          <cell r="E233">
            <v>29.6</v>
          </cell>
        </row>
        <row r="234">
          <cell r="C234" t="str">
            <v>VENEZUELA</v>
          </cell>
          <cell r="D234">
            <v>1620.57</v>
          </cell>
          <cell r="E234">
            <v>4224</v>
          </cell>
        </row>
        <row r="235">
          <cell r="A235" t="str">
            <v xml:space="preserve">ELABORACIÓN  </v>
          </cell>
          <cell r="B235" t="str">
            <v>:  Instituto Nacional de Recursos Naturales - INRENA-DGFFS</v>
          </cell>
          <cell r="E235" t="str">
            <v>Continúa…</v>
          </cell>
        </row>
        <row r="236">
          <cell r="A236">
            <v>4420100000</v>
          </cell>
          <cell r="B236" t="str">
            <v>Estatuillas y demás objetos de adorno, de madera</v>
          </cell>
          <cell r="C236" t="str">
            <v>EMIRATOS ARABES UNIDOS</v>
          </cell>
          <cell r="D236">
            <v>6.78</v>
          </cell>
          <cell r="E236">
            <v>35</v>
          </cell>
        </row>
        <row r="237">
          <cell r="C237" t="str">
            <v>ARGENTINA</v>
          </cell>
          <cell r="D237">
            <v>237.43</v>
          </cell>
          <cell r="E237">
            <v>397.96</v>
          </cell>
        </row>
        <row r="238">
          <cell r="C238" t="str">
            <v>AUSTRALIA</v>
          </cell>
          <cell r="D238">
            <v>5.21</v>
          </cell>
          <cell r="E238">
            <v>90.25</v>
          </cell>
        </row>
        <row r="239">
          <cell r="C239" t="str">
            <v>ARUBA</v>
          </cell>
          <cell r="D239">
            <v>88.87</v>
          </cell>
          <cell r="E239">
            <v>199.7</v>
          </cell>
        </row>
        <row r="240">
          <cell r="C240" t="str">
            <v>BELGICA</v>
          </cell>
          <cell r="D240">
            <v>50.19</v>
          </cell>
          <cell r="E240">
            <v>308.10000000000002</v>
          </cell>
        </row>
        <row r="241">
          <cell r="C241" t="str">
            <v>BRASIL</v>
          </cell>
          <cell r="D241">
            <v>7.63</v>
          </cell>
          <cell r="E241">
            <v>58.5</v>
          </cell>
        </row>
        <row r="242">
          <cell r="C242" t="str">
            <v>CANADA</v>
          </cell>
          <cell r="D242">
            <v>180.4</v>
          </cell>
          <cell r="E242">
            <v>1734.95</v>
          </cell>
        </row>
        <row r="243">
          <cell r="C243" t="str">
            <v>CHILE</v>
          </cell>
          <cell r="D243">
            <v>54.1</v>
          </cell>
          <cell r="E243">
            <v>526.51</v>
          </cell>
        </row>
        <row r="244">
          <cell r="C244" t="str">
            <v>COLOMBIA</v>
          </cell>
          <cell r="D244">
            <v>11.92</v>
          </cell>
          <cell r="E244">
            <v>61.2</v>
          </cell>
        </row>
        <row r="245">
          <cell r="C245" t="str">
            <v>COSTA RICA</v>
          </cell>
          <cell r="D245">
            <v>29.99</v>
          </cell>
          <cell r="E245">
            <v>44.5</v>
          </cell>
        </row>
        <row r="246">
          <cell r="C246" t="str">
            <v>SUIZA</v>
          </cell>
          <cell r="D246">
            <v>93.28</v>
          </cell>
          <cell r="E246">
            <v>1690.8</v>
          </cell>
        </row>
        <row r="247">
          <cell r="C247" t="str">
            <v>ALEMANIA</v>
          </cell>
          <cell r="D247">
            <v>1673.69</v>
          </cell>
          <cell r="E247">
            <v>21508.23</v>
          </cell>
        </row>
        <row r="248">
          <cell r="C248" t="str">
            <v>DINAMARCA</v>
          </cell>
          <cell r="D248">
            <v>16.829999999999998</v>
          </cell>
          <cell r="E248">
            <v>37.5</v>
          </cell>
        </row>
        <row r="249">
          <cell r="C249" t="str">
            <v>REPUBLICA DOMINICANA</v>
          </cell>
          <cell r="D249">
            <v>783.81</v>
          </cell>
          <cell r="E249">
            <v>1947.27</v>
          </cell>
        </row>
        <row r="250">
          <cell r="C250" t="str">
            <v>ECUADOR</v>
          </cell>
          <cell r="D250">
            <v>146.36000000000001</v>
          </cell>
          <cell r="E250">
            <v>2713.5</v>
          </cell>
        </row>
        <row r="251">
          <cell r="C251" t="str">
            <v>ESPAYA</v>
          </cell>
          <cell r="D251">
            <v>1342.58</v>
          </cell>
          <cell r="E251">
            <v>6305.92</v>
          </cell>
        </row>
        <row r="252">
          <cell r="C252" t="str">
            <v>FRANCIA</v>
          </cell>
          <cell r="D252">
            <v>1459.73</v>
          </cell>
          <cell r="E252">
            <v>9291.5300000000007</v>
          </cell>
        </row>
        <row r="253">
          <cell r="C253" t="str">
            <v>REINO UNIDO</v>
          </cell>
          <cell r="D253">
            <v>100.36</v>
          </cell>
          <cell r="E253">
            <v>1916.82</v>
          </cell>
        </row>
        <row r="254">
          <cell r="C254" t="str">
            <v>GUAYANA FRANCESA</v>
          </cell>
          <cell r="D254">
            <v>18.61</v>
          </cell>
          <cell r="E254">
            <v>152.94999999999999</v>
          </cell>
        </row>
        <row r="255">
          <cell r="C255" t="str">
            <v>GRECIA</v>
          </cell>
          <cell r="D255">
            <v>4.04</v>
          </cell>
          <cell r="E255">
            <v>15</v>
          </cell>
        </row>
        <row r="256">
          <cell r="C256" t="str">
            <v>GUATEMALA</v>
          </cell>
          <cell r="D256">
            <v>139.15</v>
          </cell>
          <cell r="E256">
            <v>514.23</v>
          </cell>
        </row>
        <row r="257">
          <cell r="C257" t="str">
            <v>HUNGRIA</v>
          </cell>
          <cell r="D257">
            <v>49.1</v>
          </cell>
          <cell r="E257">
            <v>210.6</v>
          </cell>
        </row>
        <row r="258">
          <cell r="C258" t="str">
            <v>ISRAEL</v>
          </cell>
          <cell r="D258">
            <v>0.08</v>
          </cell>
          <cell r="E258">
            <v>1</v>
          </cell>
        </row>
        <row r="259">
          <cell r="C259" t="str">
            <v>ITALIA</v>
          </cell>
          <cell r="D259">
            <v>7183.7</v>
          </cell>
          <cell r="E259">
            <v>55161.34</v>
          </cell>
        </row>
        <row r="260">
          <cell r="C260" t="str">
            <v>JAPON</v>
          </cell>
          <cell r="D260">
            <v>201.22</v>
          </cell>
          <cell r="E260">
            <v>2078.65</v>
          </cell>
        </row>
        <row r="261">
          <cell r="C261" t="str">
            <v>COREA (SUR), REPUBLICA DE</v>
          </cell>
          <cell r="D261">
            <v>214.33</v>
          </cell>
          <cell r="E261">
            <v>3203.71</v>
          </cell>
        </row>
        <row r="262">
          <cell r="C262" t="str">
            <v>LUXEMBURGO</v>
          </cell>
          <cell r="D262">
            <v>10.65</v>
          </cell>
          <cell r="E262">
            <v>146.75</v>
          </cell>
        </row>
        <row r="263">
          <cell r="C263" t="str">
            <v>MEXICO</v>
          </cell>
          <cell r="D263">
            <v>375.62</v>
          </cell>
          <cell r="E263">
            <v>854.1</v>
          </cell>
        </row>
        <row r="264">
          <cell r="C264" t="str">
            <v>PAISES BAJOS</v>
          </cell>
          <cell r="D264">
            <v>43.73</v>
          </cell>
          <cell r="E264">
            <v>722.27</v>
          </cell>
        </row>
        <row r="265">
          <cell r="C265" t="str">
            <v>NORUEGA</v>
          </cell>
          <cell r="D265">
            <v>0.18</v>
          </cell>
          <cell r="E265">
            <v>1</v>
          </cell>
        </row>
        <row r="266">
          <cell r="C266" t="str">
            <v>PANAMA</v>
          </cell>
          <cell r="D266">
            <v>162.06</v>
          </cell>
          <cell r="E266">
            <v>1157.8399999999999</v>
          </cell>
        </row>
        <row r="267">
          <cell r="C267" t="str">
            <v>FILIPINAS</v>
          </cell>
          <cell r="D267">
            <v>0.21</v>
          </cell>
          <cell r="E267">
            <v>6.5</v>
          </cell>
        </row>
        <row r="268">
          <cell r="C268" t="str">
            <v>PUERTO RICO</v>
          </cell>
          <cell r="D268">
            <v>186.26</v>
          </cell>
          <cell r="E268">
            <v>1023.15</v>
          </cell>
        </row>
        <row r="269">
          <cell r="C269" t="str">
            <v>RUMANIA</v>
          </cell>
          <cell r="D269">
            <v>2.36</v>
          </cell>
          <cell r="E269">
            <v>9</v>
          </cell>
        </row>
        <row r="270">
          <cell r="C270" t="str">
            <v>ARABIA SAUDITA</v>
          </cell>
          <cell r="D270">
            <v>82.04</v>
          </cell>
          <cell r="E270">
            <v>452.4</v>
          </cell>
        </row>
        <row r="271">
          <cell r="C271" t="str">
            <v>SUECIA</v>
          </cell>
          <cell r="D271">
            <v>20.53</v>
          </cell>
          <cell r="E271">
            <v>35.799999999999997</v>
          </cell>
        </row>
        <row r="272">
          <cell r="C272" t="str">
            <v>TAIWAN (FORMOSA)</v>
          </cell>
          <cell r="D272">
            <v>72.2</v>
          </cell>
          <cell r="E272">
            <v>372</v>
          </cell>
        </row>
        <row r="273">
          <cell r="A273" t="str">
            <v xml:space="preserve">ELABORACIÓN  </v>
          </cell>
          <cell r="B273" t="str">
            <v>:  Instituto Nacional de Recursos Naturales - INRENA-DGFFS</v>
          </cell>
          <cell r="E273" t="str">
            <v>Continúa…</v>
          </cell>
        </row>
        <row r="274">
          <cell r="C274" t="str">
            <v>UCRANIA</v>
          </cell>
          <cell r="D274">
            <v>0.96</v>
          </cell>
          <cell r="E274">
            <v>35</v>
          </cell>
        </row>
        <row r="275">
          <cell r="C275" t="str">
            <v>ESTADOS UNIDOS</v>
          </cell>
          <cell r="D275">
            <v>19177.14</v>
          </cell>
          <cell r="E275">
            <v>184299.76</v>
          </cell>
        </row>
        <row r="276">
          <cell r="C276" t="str">
            <v>URUGUAY</v>
          </cell>
          <cell r="D276">
            <v>21.22</v>
          </cell>
          <cell r="E276">
            <v>65</v>
          </cell>
        </row>
        <row r="277">
          <cell r="C277" t="str">
            <v>VENEZUELA</v>
          </cell>
          <cell r="D277">
            <v>647.44000000000005</v>
          </cell>
          <cell r="E277">
            <v>1706.45</v>
          </cell>
        </row>
        <row r="278">
          <cell r="A278">
            <v>4420900000</v>
          </cell>
          <cell r="B278" t="str">
            <v xml:space="preserve">Demás marquetería, cofrecillos o estuches p'joyeria u orfebre. </v>
          </cell>
          <cell r="C278" t="str">
            <v>ARGENTINA</v>
          </cell>
          <cell r="D278">
            <v>154.76</v>
          </cell>
          <cell r="E278">
            <v>215</v>
          </cell>
        </row>
        <row r="279">
          <cell r="B279" t="str">
            <v>y manufactura similar de madera</v>
          </cell>
          <cell r="C279" t="str">
            <v>AUSTRALIA</v>
          </cell>
          <cell r="D279">
            <v>5.07</v>
          </cell>
          <cell r="E279">
            <v>60.37</v>
          </cell>
        </row>
        <row r="280">
          <cell r="C280" t="str">
            <v>ARUBA</v>
          </cell>
          <cell r="D280">
            <v>2.65</v>
          </cell>
          <cell r="E280">
            <v>10</v>
          </cell>
        </row>
        <row r="281">
          <cell r="C281" t="str">
            <v>BARBADOS</v>
          </cell>
          <cell r="D281">
            <v>10.77</v>
          </cell>
          <cell r="E281">
            <v>50</v>
          </cell>
        </row>
        <row r="282">
          <cell r="C282" t="str">
            <v>BELGICA</v>
          </cell>
          <cell r="D282">
            <v>3.7</v>
          </cell>
          <cell r="E282">
            <v>68.459999999999994</v>
          </cell>
        </row>
        <row r="283">
          <cell r="C283" t="str">
            <v>BRASIL</v>
          </cell>
          <cell r="D283">
            <v>181.46</v>
          </cell>
          <cell r="E283">
            <v>1604.8</v>
          </cell>
        </row>
        <row r="284">
          <cell r="C284" t="str">
            <v>CANADA</v>
          </cell>
          <cell r="D284">
            <v>124.31</v>
          </cell>
          <cell r="E284">
            <v>581.32000000000005</v>
          </cell>
        </row>
        <row r="285">
          <cell r="C285" t="str">
            <v>CHILE</v>
          </cell>
          <cell r="D285">
            <v>216.92</v>
          </cell>
          <cell r="E285">
            <v>628.5</v>
          </cell>
        </row>
        <row r="286">
          <cell r="C286" t="str">
            <v>COLOMBIA</v>
          </cell>
          <cell r="D286">
            <v>464.49</v>
          </cell>
          <cell r="E286">
            <v>2094.6</v>
          </cell>
        </row>
        <row r="287">
          <cell r="C287" t="str">
            <v>ALEMANIA</v>
          </cell>
          <cell r="D287">
            <v>516.01</v>
          </cell>
          <cell r="E287">
            <v>5635.8</v>
          </cell>
        </row>
        <row r="288">
          <cell r="C288" t="str">
            <v>REPUBLICA DOMINICANA</v>
          </cell>
          <cell r="D288">
            <v>235.71</v>
          </cell>
          <cell r="E288">
            <v>629.27</v>
          </cell>
        </row>
        <row r="289">
          <cell r="C289" t="str">
            <v>ESPAYA</v>
          </cell>
          <cell r="D289">
            <v>1120.71</v>
          </cell>
          <cell r="E289">
            <v>4020.23</v>
          </cell>
        </row>
        <row r="290">
          <cell r="C290" t="str">
            <v>FRANCIA</v>
          </cell>
          <cell r="D290">
            <v>2972.28</v>
          </cell>
          <cell r="E290">
            <v>17148.5</v>
          </cell>
        </row>
        <row r="291">
          <cell r="C291" t="str">
            <v>REINO UNIDO</v>
          </cell>
          <cell r="D291">
            <v>239.22</v>
          </cell>
          <cell r="E291">
            <v>2442.8000000000002</v>
          </cell>
        </row>
        <row r="292">
          <cell r="C292" t="str">
            <v>GRECIA</v>
          </cell>
          <cell r="D292">
            <v>9.74</v>
          </cell>
          <cell r="E292">
            <v>72</v>
          </cell>
        </row>
        <row r="293">
          <cell r="C293" t="str">
            <v>GUATEMALA</v>
          </cell>
          <cell r="D293">
            <v>96.31</v>
          </cell>
          <cell r="E293">
            <v>871.34</v>
          </cell>
        </row>
        <row r="294">
          <cell r="C294" t="str">
            <v>HONDURAS</v>
          </cell>
          <cell r="D294">
            <v>175.4</v>
          </cell>
          <cell r="E294">
            <v>239.24</v>
          </cell>
        </row>
        <row r="295">
          <cell r="C295" t="str">
            <v>HUNGRIA</v>
          </cell>
          <cell r="D295">
            <v>32.83</v>
          </cell>
          <cell r="E295">
            <v>138</v>
          </cell>
        </row>
        <row r="296">
          <cell r="C296" t="str">
            <v>ITALIA</v>
          </cell>
          <cell r="D296">
            <v>3076.91</v>
          </cell>
          <cell r="E296">
            <v>9145.59</v>
          </cell>
        </row>
        <row r="297">
          <cell r="C297" t="str">
            <v>JAPON</v>
          </cell>
          <cell r="D297">
            <v>998</v>
          </cell>
          <cell r="E297">
            <v>10909.15</v>
          </cell>
        </row>
        <row r="298">
          <cell r="C298" t="str">
            <v>COREA (SUR), REPUBLICA DE</v>
          </cell>
          <cell r="D298">
            <v>1.0900000000000001</v>
          </cell>
          <cell r="E298">
            <v>4.93</v>
          </cell>
        </row>
        <row r="299">
          <cell r="C299" t="str">
            <v>MALTA</v>
          </cell>
          <cell r="D299">
            <v>34.369999999999997</v>
          </cell>
          <cell r="E299">
            <v>246</v>
          </cell>
        </row>
        <row r="300">
          <cell r="C300" t="str">
            <v>MEXICO</v>
          </cell>
          <cell r="D300">
            <v>275.33999999999997</v>
          </cell>
          <cell r="E300">
            <v>317</v>
          </cell>
        </row>
        <row r="301">
          <cell r="C301" t="str">
            <v>PANAMA</v>
          </cell>
          <cell r="D301">
            <v>53.54</v>
          </cell>
          <cell r="E301">
            <v>640.79999999999995</v>
          </cell>
        </row>
        <row r="302">
          <cell r="C302" t="str">
            <v>PUERTO RICO</v>
          </cell>
          <cell r="D302">
            <v>319.45</v>
          </cell>
          <cell r="E302">
            <v>2823.51</v>
          </cell>
        </row>
        <row r="303">
          <cell r="C303" t="str">
            <v>ARABIA SAUDITA</v>
          </cell>
          <cell r="D303">
            <v>83.87</v>
          </cell>
          <cell r="E303">
            <v>468.45</v>
          </cell>
        </row>
        <row r="304">
          <cell r="C304" t="str">
            <v>UCRANIA</v>
          </cell>
          <cell r="D304">
            <v>0.34</v>
          </cell>
          <cell r="E304">
            <v>12.5</v>
          </cell>
        </row>
        <row r="305">
          <cell r="C305" t="str">
            <v>ESTADOS UNIDOS</v>
          </cell>
          <cell r="D305">
            <v>31946.43</v>
          </cell>
          <cell r="E305">
            <v>186555</v>
          </cell>
        </row>
        <row r="306">
          <cell r="C306" t="str">
            <v>VENEZUELA</v>
          </cell>
          <cell r="D306">
            <v>613.89</v>
          </cell>
          <cell r="E306">
            <v>2127.65</v>
          </cell>
        </row>
        <row r="307">
          <cell r="A307">
            <v>4421100000</v>
          </cell>
          <cell r="B307" t="str">
            <v>Perchas para prendas de vestir, de madera</v>
          </cell>
          <cell r="C307" t="str">
            <v>CANADA</v>
          </cell>
          <cell r="D307">
            <v>12.56</v>
          </cell>
          <cell r="E307">
            <v>30</v>
          </cell>
        </row>
        <row r="308">
          <cell r="C308" t="str">
            <v>ALEMANIA</v>
          </cell>
          <cell r="D308">
            <v>15.27</v>
          </cell>
          <cell r="E308">
            <v>240</v>
          </cell>
        </row>
        <row r="309">
          <cell r="C309" t="str">
            <v>REPUBLICA DOMINICANA</v>
          </cell>
          <cell r="D309">
            <v>148.08000000000001</v>
          </cell>
          <cell r="E309">
            <v>410</v>
          </cell>
        </row>
        <row r="310">
          <cell r="C310" t="str">
            <v>ITALIA</v>
          </cell>
          <cell r="D310">
            <v>45.99</v>
          </cell>
          <cell r="E310">
            <v>86.4</v>
          </cell>
        </row>
        <row r="311">
          <cell r="C311" t="str">
            <v>PUERTO RICO</v>
          </cell>
          <cell r="D311">
            <v>2.68</v>
          </cell>
          <cell r="E311">
            <v>10</v>
          </cell>
        </row>
        <row r="312">
          <cell r="C312" t="str">
            <v>ESTADOS UNIDOS</v>
          </cell>
          <cell r="D312">
            <v>376.26</v>
          </cell>
          <cell r="E312">
            <v>3942.4</v>
          </cell>
        </row>
        <row r="313">
          <cell r="A313" t="str">
            <v xml:space="preserve">ELABORACIÓN  </v>
          </cell>
          <cell r="B313" t="str">
            <v>:  Instituto Nacional de Recursos Naturales - INRENA-DGFFS</v>
          </cell>
          <cell r="E313" t="str">
            <v>Continúa…</v>
          </cell>
        </row>
        <row r="314">
          <cell r="A314">
            <v>4421901000</v>
          </cell>
          <cell r="B314" t="str">
            <v>Canillas, carretes, p'hilatura o tejido y p' hilo de coser, y art siml d´madera</v>
          </cell>
          <cell r="C314" t="str">
            <v>COLOMBIA</v>
          </cell>
          <cell r="D314">
            <v>18320</v>
          </cell>
          <cell r="E314">
            <v>9360</v>
          </cell>
        </row>
        <row r="315">
          <cell r="C315" t="str">
            <v>ESTADOS UNIDOS</v>
          </cell>
          <cell r="D315">
            <v>1.81</v>
          </cell>
          <cell r="E315">
            <v>37.14</v>
          </cell>
        </row>
        <row r="316">
          <cell r="A316">
            <v>4421902000</v>
          </cell>
          <cell r="B316" t="str">
            <v>Palillos de diente, de madera</v>
          </cell>
          <cell r="C316" t="str">
            <v>CHILE</v>
          </cell>
          <cell r="D316">
            <v>7.31</v>
          </cell>
          <cell r="E316">
            <v>67.5</v>
          </cell>
        </row>
        <row r="317">
          <cell r="C317" t="str">
            <v>JAPON</v>
          </cell>
          <cell r="D317">
            <v>6.27</v>
          </cell>
          <cell r="E317">
            <v>135</v>
          </cell>
        </row>
        <row r="318">
          <cell r="C318" t="str">
            <v>COREA (SUR), REPUBLICA DE</v>
          </cell>
          <cell r="D318">
            <v>0.27</v>
          </cell>
          <cell r="E318">
            <v>1.22</v>
          </cell>
        </row>
        <row r="319">
          <cell r="C319" t="str">
            <v>PUERTO RICO</v>
          </cell>
          <cell r="D319">
            <v>0.61</v>
          </cell>
          <cell r="E319">
            <v>3.36</v>
          </cell>
        </row>
        <row r="320">
          <cell r="C320" t="str">
            <v>ESTADOS UNIDOS</v>
          </cell>
          <cell r="D320">
            <v>21.96</v>
          </cell>
          <cell r="E320">
            <v>107.02</v>
          </cell>
        </row>
        <row r="321">
          <cell r="A321">
            <v>4421909000</v>
          </cell>
          <cell r="B321" t="str">
            <v>Demás manufactura de madera</v>
          </cell>
          <cell r="C321" t="str">
            <v>EMIRATOS ARABES UNIDOS</v>
          </cell>
          <cell r="D321">
            <v>228.35</v>
          </cell>
          <cell r="E321">
            <v>808</v>
          </cell>
        </row>
        <row r="322">
          <cell r="C322" t="str">
            <v>ARUBA</v>
          </cell>
          <cell r="D322">
            <v>33.94</v>
          </cell>
          <cell r="E322">
            <v>60</v>
          </cell>
        </row>
        <row r="323">
          <cell r="C323" t="str">
            <v>BOLIVIA</v>
          </cell>
          <cell r="D323">
            <v>15.5</v>
          </cell>
          <cell r="E323">
            <v>80</v>
          </cell>
        </row>
        <row r="324">
          <cell r="C324" t="str">
            <v>BRASIL</v>
          </cell>
          <cell r="D324">
            <v>39.020000000000003</v>
          </cell>
          <cell r="E324">
            <v>82.7</v>
          </cell>
        </row>
        <row r="325">
          <cell r="C325" t="str">
            <v>CANADA</v>
          </cell>
          <cell r="D325">
            <v>0.19</v>
          </cell>
          <cell r="E325">
            <v>33.9</v>
          </cell>
        </row>
        <row r="326">
          <cell r="C326" t="str">
            <v>CHILE</v>
          </cell>
          <cell r="D326">
            <v>389.86</v>
          </cell>
          <cell r="E326">
            <v>132.99</v>
          </cell>
        </row>
        <row r="327">
          <cell r="C327" t="str">
            <v>COLOMBIA</v>
          </cell>
          <cell r="D327">
            <v>1455</v>
          </cell>
          <cell r="E327">
            <v>3427.5</v>
          </cell>
        </row>
        <row r="328">
          <cell r="C328" t="str">
            <v>SUIZA</v>
          </cell>
          <cell r="D328">
            <v>1.22</v>
          </cell>
          <cell r="E328">
            <v>20</v>
          </cell>
        </row>
        <row r="329">
          <cell r="C329" t="str">
            <v>ALEMANIA</v>
          </cell>
          <cell r="D329">
            <v>45.89</v>
          </cell>
          <cell r="E329">
            <v>781.7</v>
          </cell>
        </row>
        <row r="330">
          <cell r="C330" t="str">
            <v>REPUBLICA DOMINICANA</v>
          </cell>
          <cell r="D330">
            <v>148824.45000000001</v>
          </cell>
          <cell r="E330">
            <v>87289.77</v>
          </cell>
        </row>
        <row r="331">
          <cell r="C331" t="str">
            <v>ECUADOR</v>
          </cell>
          <cell r="D331">
            <v>329.42</v>
          </cell>
          <cell r="E331">
            <v>971.62</v>
          </cell>
        </row>
        <row r="332">
          <cell r="C332" t="str">
            <v>ESPAYA</v>
          </cell>
          <cell r="D332">
            <v>579.55999999999995</v>
          </cell>
          <cell r="E332">
            <v>706.5</v>
          </cell>
        </row>
        <row r="333">
          <cell r="C333" t="str">
            <v>FRANCIA</v>
          </cell>
          <cell r="D333">
            <v>391.08</v>
          </cell>
          <cell r="E333">
            <v>3199.5</v>
          </cell>
        </row>
        <row r="334">
          <cell r="C334" t="str">
            <v>REINO UNIDO</v>
          </cell>
          <cell r="D334">
            <v>267.39999999999998</v>
          </cell>
          <cell r="E334">
            <v>580</v>
          </cell>
        </row>
        <row r="335">
          <cell r="C335" t="str">
            <v>GUAYANA FRANCESA</v>
          </cell>
          <cell r="D335">
            <v>0.98</v>
          </cell>
          <cell r="E335">
            <v>24.36</v>
          </cell>
        </row>
        <row r="336">
          <cell r="C336" t="str">
            <v>GUATEMALA</v>
          </cell>
          <cell r="D336">
            <v>14.77</v>
          </cell>
          <cell r="E336">
            <v>66.849999999999994</v>
          </cell>
        </row>
        <row r="337">
          <cell r="C337" t="str">
            <v>HUNGRIA</v>
          </cell>
          <cell r="D337">
            <v>1.74</v>
          </cell>
          <cell r="E337">
            <v>10</v>
          </cell>
        </row>
        <row r="338">
          <cell r="C338" t="str">
            <v>ITALIA</v>
          </cell>
          <cell r="D338">
            <v>385754.7</v>
          </cell>
          <cell r="E338">
            <v>475979.48</v>
          </cell>
        </row>
        <row r="339">
          <cell r="C339" t="str">
            <v>JAPON</v>
          </cell>
          <cell r="D339">
            <v>3.54</v>
          </cell>
          <cell r="E339">
            <v>40</v>
          </cell>
        </row>
        <row r="340">
          <cell r="C340" t="str">
            <v>MEXICO</v>
          </cell>
          <cell r="D340">
            <v>592.08000000000004</v>
          </cell>
          <cell r="E340">
            <v>209.2</v>
          </cell>
        </row>
        <row r="341">
          <cell r="C341" t="str">
            <v>PAISES BAJOS</v>
          </cell>
          <cell r="D341">
            <v>802.7</v>
          </cell>
          <cell r="E341">
            <v>1855.57</v>
          </cell>
        </row>
        <row r="342">
          <cell r="C342" t="str">
            <v>PUERTO RICO</v>
          </cell>
          <cell r="D342">
            <v>155.30000000000001</v>
          </cell>
          <cell r="E342">
            <v>678.96</v>
          </cell>
        </row>
        <row r="343">
          <cell r="C343" t="str">
            <v>SUECIA</v>
          </cell>
          <cell r="D343">
            <v>21060.97</v>
          </cell>
          <cell r="E343">
            <v>30194.2</v>
          </cell>
        </row>
        <row r="344">
          <cell r="C344" t="str">
            <v>TAIWAN (FORMOSA)</v>
          </cell>
          <cell r="D344">
            <v>26.77</v>
          </cell>
          <cell r="E344">
            <v>100</v>
          </cell>
        </row>
        <row r="345">
          <cell r="C345" t="str">
            <v>UCRANIA</v>
          </cell>
          <cell r="D345">
            <v>1.56</v>
          </cell>
          <cell r="E345">
            <v>48</v>
          </cell>
        </row>
        <row r="346">
          <cell r="C346" t="str">
            <v>ESTADOS UNIDOS</v>
          </cell>
          <cell r="D346">
            <v>803532.93</v>
          </cell>
          <cell r="E346">
            <v>1218628.33</v>
          </cell>
        </row>
        <row r="347">
          <cell r="C347" t="str">
            <v>VENEZUELA</v>
          </cell>
          <cell r="D347">
            <v>213.24</v>
          </cell>
          <cell r="E347">
            <v>1127.71</v>
          </cell>
        </row>
        <row r="348">
          <cell r="C348" t="str">
            <v>SUDAFRICA, REPUBLICA DE</v>
          </cell>
          <cell r="D348">
            <v>2.1800000000000002</v>
          </cell>
          <cell r="E348">
            <v>13</v>
          </cell>
        </row>
        <row r="349">
          <cell r="B349" t="str">
            <v/>
          </cell>
          <cell r="D349">
            <v>4027800.1300000013</v>
          </cell>
          <cell r="E349">
            <v>5926770.8300000001</v>
          </cell>
        </row>
        <row r="350">
          <cell r="A350" t="str">
            <v xml:space="preserve">ELABORACIÓN  </v>
          </cell>
          <cell r="B350" t="str">
            <v>:  Instituto Nacional de Recursos Naturales - INRENA-DGFFS</v>
          </cell>
          <cell r="E350" t="str">
            <v>Continúa…</v>
          </cell>
        </row>
        <row r="351">
          <cell r="B351" t="str">
            <v/>
          </cell>
        </row>
        <row r="352">
          <cell r="A352">
            <v>4707300000</v>
          </cell>
          <cell r="B352" t="str">
            <v>Desperdicios o desechos de papel o cartón obten. principal. a par</v>
          </cell>
          <cell r="C352" t="str">
            <v>BOLIVIA</v>
          </cell>
          <cell r="D352">
            <v>498880</v>
          </cell>
          <cell r="E352">
            <v>41503.65</v>
          </cell>
        </row>
        <row r="353">
          <cell r="B353" t="str">
            <v>a partir de pasta mecánica</v>
          </cell>
          <cell r="C353" t="str">
            <v>ECUADOR</v>
          </cell>
          <cell r="D353">
            <v>2857625</v>
          </cell>
          <cell r="E353">
            <v>254623.11</v>
          </cell>
        </row>
        <row r="354">
          <cell r="A354">
            <v>4707900000</v>
          </cell>
          <cell r="B354" t="str">
            <v>Demás desperdicios y desechos de papel o cartón sin clasificar</v>
          </cell>
          <cell r="C354" t="str">
            <v>ECUADOR</v>
          </cell>
          <cell r="D354">
            <v>53550</v>
          </cell>
          <cell r="E354">
            <v>13571.75</v>
          </cell>
        </row>
        <row r="355">
          <cell r="B355" t="str">
            <v/>
          </cell>
          <cell r="D355">
            <v>3410055</v>
          </cell>
          <cell r="E355">
            <v>309698.51</v>
          </cell>
        </row>
        <row r="356">
          <cell r="B356" t="str">
            <v/>
          </cell>
        </row>
        <row r="357">
          <cell r="A357">
            <v>4802200000</v>
          </cell>
          <cell r="B357" t="str">
            <v>Papel y cartón soporte para papel o cartón fotosensibles, termosensible</v>
          </cell>
          <cell r="C357" t="str">
            <v>PANAMA</v>
          </cell>
          <cell r="D357">
            <v>3.33</v>
          </cell>
          <cell r="E357">
            <v>42.02</v>
          </cell>
        </row>
        <row r="358">
          <cell r="C358" t="str">
            <v>VENEZUELA</v>
          </cell>
          <cell r="D358">
            <v>33.5</v>
          </cell>
          <cell r="E358">
            <v>186.72</v>
          </cell>
        </row>
        <row r="359">
          <cell r="A359">
            <v>4802300000</v>
          </cell>
          <cell r="B359" t="str">
            <v>Papel soporte para papel carbón (carbónico)</v>
          </cell>
          <cell r="C359" t="str">
            <v>COLOMBIA</v>
          </cell>
          <cell r="D359">
            <v>2143</v>
          </cell>
          <cell r="E359">
            <v>2321.6</v>
          </cell>
        </row>
        <row r="360">
          <cell r="C360" t="str">
            <v>VENEZUELA</v>
          </cell>
          <cell r="D360">
            <v>58.44</v>
          </cell>
          <cell r="E360">
            <v>264.39999999999998</v>
          </cell>
        </row>
        <row r="361">
          <cell r="A361">
            <v>4802510000</v>
          </cell>
          <cell r="B361" t="str">
            <v>Demás papeles y cartones, s/fibras obten. por procedim. mecánico</v>
          </cell>
          <cell r="C361" t="str">
            <v>COLOMBIA</v>
          </cell>
          <cell r="D361">
            <v>58644</v>
          </cell>
          <cell r="E361">
            <v>72366.710000000006</v>
          </cell>
        </row>
        <row r="362">
          <cell r="B362" t="str">
            <v>de gramaje &lt;40 G/M2</v>
          </cell>
          <cell r="C362" t="str">
            <v>ALEMANIA</v>
          </cell>
          <cell r="D362">
            <v>0.34</v>
          </cell>
          <cell r="E362">
            <v>1</v>
          </cell>
        </row>
        <row r="363">
          <cell r="C363" t="str">
            <v>ECUADOR</v>
          </cell>
          <cell r="D363">
            <v>246616</v>
          </cell>
          <cell r="E363">
            <v>231595.86</v>
          </cell>
        </row>
        <row r="364">
          <cell r="C364" t="str">
            <v>REINO UNIDO</v>
          </cell>
          <cell r="D364">
            <v>0.19</v>
          </cell>
          <cell r="E364">
            <v>1</v>
          </cell>
        </row>
        <row r="365">
          <cell r="A365">
            <v>4802521000</v>
          </cell>
          <cell r="B365" t="str">
            <v>Papel de seguridad para cheques de gramaje &gt;=40 g/m2 pero &lt;=150 g</v>
          </cell>
          <cell r="C365" t="str">
            <v>REPUBLICA DOMINICANA</v>
          </cell>
          <cell r="D365">
            <v>13639</v>
          </cell>
          <cell r="E365">
            <v>21795.119999999999</v>
          </cell>
        </row>
        <row r="366">
          <cell r="C366" t="str">
            <v>ECUADOR</v>
          </cell>
          <cell r="D366">
            <v>207</v>
          </cell>
          <cell r="E366">
            <v>150</v>
          </cell>
        </row>
        <row r="367">
          <cell r="A367">
            <v>4802529000</v>
          </cell>
          <cell r="B367" t="str">
            <v xml:space="preserve">Demás papeles y cartones, s/fibras obten. p'procedim. mecánico </v>
          </cell>
          <cell r="C367" t="str">
            <v>BOLIVIA</v>
          </cell>
          <cell r="D367">
            <v>702.9</v>
          </cell>
          <cell r="E367">
            <v>1556.07</v>
          </cell>
        </row>
        <row r="368">
          <cell r="C368" t="str">
            <v>CHILE</v>
          </cell>
          <cell r="D368">
            <v>295</v>
          </cell>
          <cell r="E368">
            <v>574.98</v>
          </cell>
        </row>
        <row r="369">
          <cell r="C369" t="str">
            <v>COLOMBIA</v>
          </cell>
          <cell r="D369">
            <v>178407.25</v>
          </cell>
          <cell r="E369">
            <v>149102.62</v>
          </cell>
        </row>
        <row r="370">
          <cell r="C370" t="str">
            <v>ECUADOR</v>
          </cell>
          <cell r="D370">
            <v>2629908</v>
          </cell>
          <cell r="E370">
            <v>2312388.81</v>
          </cell>
        </row>
        <row r="371">
          <cell r="A371">
            <v>4802530090</v>
          </cell>
          <cell r="B371" t="str">
            <v>Demás papeles y cartones s/fibras obten. por procedim. Mecánico</v>
          </cell>
          <cell r="C371" t="str">
            <v>CHILE</v>
          </cell>
          <cell r="D371">
            <v>531</v>
          </cell>
          <cell r="E371">
            <v>1757.32</v>
          </cell>
        </row>
        <row r="372">
          <cell r="C372" t="str">
            <v>ECUADOR</v>
          </cell>
          <cell r="D372">
            <v>33403</v>
          </cell>
          <cell r="E372">
            <v>30396.73</v>
          </cell>
        </row>
        <row r="373">
          <cell r="A373">
            <v>4802602000</v>
          </cell>
          <cell r="B373" t="str">
            <v>Otros papeles de seguridad en los q' mas del 10%  peso esta const. fibra</v>
          </cell>
          <cell r="C373" t="str">
            <v>VENEZUELA</v>
          </cell>
          <cell r="D373">
            <v>4700</v>
          </cell>
          <cell r="E373">
            <v>13750</v>
          </cell>
        </row>
        <row r="374">
          <cell r="A374">
            <v>4803009000</v>
          </cell>
          <cell r="B374" t="str">
            <v>Demás papel del utiliz. p' papel higiénico, toallitas p'desmaquilar</v>
          </cell>
          <cell r="C374" t="str">
            <v>CHILE</v>
          </cell>
          <cell r="D374">
            <v>1177979.52</v>
          </cell>
          <cell r="E374">
            <v>794663.25</v>
          </cell>
        </row>
        <row r="375">
          <cell r="C375" t="str">
            <v>COLOMBIA</v>
          </cell>
          <cell r="D375">
            <v>3394651</v>
          </cell>
          <cell r="E375">
            <v>3117145.51</v>
          </cell>
        </row>
        <row r="376">
          <cell r="C376" t="str">
            <v>ECUADOR</v>
          </cell>
          <cell r="D376">
            <v>702338</v>
          </cell>
          <cell r="E376">
            <v>674244.48</v>
          </cell>
        </row>
        <row r="377">
          <cell r="C377" t="str">
            <v>VENEZUELA</v>
          </cell>
          <cell r="D377">
            <v>914888</v>
          </cell>
          <cell r="E377">
            <v>846650.98</v>
          </cell>
        </row>
        <row r="378">
          <cell r="A378">
            <v>4804190000</v>
          </cell>
          <cell r="B378" t="str">
            <v>Demás papel y cartón para caras (cubiertas)("kraftliner")</v>
          </cell>
          <cell r="C378" t="str">
            <v>BOLIVIA</v>
          </cell>
          <cell r="D378">
            <v>13000</v>
          </cell>
          <cell r="E378">
            <v>4576</v>
          </cell>
        </row>
        <row r="379">
          <cell r="A379">
            <v>4804310090</v>
          </cell>
          <cell r="B379" t="str">
            <v>Demás papeles y cartones kraft, crudo, de gramaje&lt;=150g/m2</v>
          </cell>
          <cell r="C379" t="str">
            <v>ECUADOR</v>
          </cell>
          <cell r="D379">
            <v>244721</v>
          </cell>
          <cell r="E379">
            <v>90546.77</v>
          </cell>
        </row>
        <row r="380">
          <cell r="A380">
            <v>4804390000</v>
          </cell>
          <cell r="B380" t="str">
            <v>Demás papeles y cartones kraft, de gramaje&lt;=150g/m2</v>
          </cell>
          <cell r="C380" t="str">
            <v>ECUADOR</v>
          </cell>
          <cell r="D380">
            <v>11817.13</v>
          </cell>
          <cell r="E380">
            <v>34269.69</v>
          </cell>
        </row>
        <row r="381">
          <cell r="A381">
            <v>4805100000</v>
          </cell>
          <cell r="B381" t="str">
            <v>Papel semiquimico para acanalar, sin estucar ni recubrir</v>
          </cell>
          <cell r="C381" t="str">
            <v>BOLIVIA</v>
          </cell>
          <cell r="D381">
            <v>291413</v>
          </cell>
          <cell r="E381">
            <v>113626.84</v>
          </cell>
        </row>
        <row r="382">
          <cell r="C382" t="str">
            <v>CHILE</v>
          </cell>
          <cell r="D382">
            <v>1497269</v>
          </cell>
          <cell r="E382">
            <v>521497.14</v>
          </cell>
        </row>
        <row r="383">
          <cell r="C383" t="str">
            <v>ECUADOR</v>
          </cell>
          <cell r="D383">
            <v>2306405</v>
          </cell>
          <cell r="E383">
            <v>805550.89</v>
          </cell>
        </row>
        <row r="384">
          <cell r="C384" t="str">
            <v>GUATEMALA</v>
          </cell>
          <cell r="D384">
            <v>6567948</v>
          </cell>
          <cell r="E384">
            <v>2041964.83</v>
          </cell>
        </row>
        <row r="385">
          <cell r="C385" t="str">
            <v>HONDURAS</v>
          </cell>
          <cell r="D385">
            <v>1569158</v>
          </cell>
          <cell r="E385">
            <v>470243.02</v>
          </cell>
        </row>
        <row r="386">
          <cell r="C386" t="str">
            <v>PUERTO RICO</v>
          </cell>
          <cell r="D386">
            <v>36760</v>
          </cell>
          <cell r="E386">
            <v>12227.17</v>
          </cell>
        </row>
        <row r="387">
          <cell r="C387" t="str">
            <v>ESTADOS UNIDOS</v>
          </cell>
          <cell r="D387">
            <v>41163</v>
          </cell>
          <cell r="E387">
            <v>14468.79</v>
          </cell>
        </row>
        <row r="388">
          <cell r="C388" t="str">
            <v>VENEZUELA</v>
          </cell>
          <cell r="D388">
            <v>507815</v>
          </cell>
          <cell r="E388">
            <v>159200</v>
          </cell>
        </row>
        <row r="389">
          <cell r="A389" t="str">
            <v xml:space="preserve">ELABORACIÓN  </v>
          </cell>
          <cell r="B389" t="str">
            <v>:  Instituto Nacional de Recursos Naturales - INRENA-DGFFS</v>
          </cell>
          <cell r="E389" t="str">
            <v>Continúa…</v>
          </cell>
        </row>
        <row r="390">
          <cell r="A390">
            <v>4805300000</v>
          </cell>
          <cell r="B390" t="str">
            <v>Papel sulfito para envolver, sin estucar ni recubrir</v>
          </cell>
          <cell r="C390" t="str">
            <v>BOLIVIA</v>
          </cell>
          <cell r="D390">
            <v>41149</v>
          </cell>
          <cell r="E390">
            <v>41797.68</v>
          </cell>
        </row>
        <row r="391">
          <cell r="C391" t="str">
            <v>COLOMBIA</v>
          </cell>
          <cell r="D391">
            <v>125183</v>
          </cell>
          <cell r="E391">
            <v>114943.94</v>
          </cell>
        </row>
        <row r="392">
          <cell r="C392" t="str">
            <v>ECUADOR</v>
          </cell>
          <cell r="D392">
            <v>402461</v>
          </cell>
          <cell r="E392">
            <v>378695.65</v>
          </cell>
        </row>
        <row r="393">
          <cell r="A393">
            <v>4805601000</v>
          </cell>
          <cell r="B393" t="str">
            <v>Demás papeles y cartones absorb, útil. p'la fabr. de lam. plastic</v>
          </cell>
          <cell r="C393" t="str">
            <v>COLOMBIA</v>
          </cell>
          <cell r="D393">
            <v>12736</v>
          </cell>
          <cell r="E393">
            <v>14478.54</v>
          </cell>
        </row>
        <row r="394">
          <cell r="A394">
            <v>4805609090</v>
          </cell>
          <cell r="B394" t="str">
            <v>Demás papeles y cartones de gramaje &lt;= 150 g/m2</v>
          </cell>
          <cell r="C394" t="str">
            <v>ARGENTINA</v>
          </cell>
          <cell r="D394">
            <v>35</v>
          </cell>
          <cell r="E394">
            <v>281.38</v>
          </cell>
        </row>
        <row r="395">
          <cell r="C395" t="str">
            <v>BOLIVIA</v>
          </cell>
          <cell r="D395">
            <v>5774.16</v>
          </cell>
          <cell r="E395">
            <v>7465.78</v>
          </cell>
        </row>
        <row r="396">
          <cell r="C396" t="str">
            <v>ECUADOR</v>
          </cell>
          <cell r="D396">
            <v>659930</v>
          </cell>
          <cell r="E396">
            <v>312144.59999999998</v>
          </cell>
        </row>
        <row r="397">
          <cell r="A397">
            <v>4805709000</v>
          </cell>
          <cell r="B397" t="str">
            <v>Demás papeles y cartones de gramaje &gt; 150 g/m2 pero &lt; 225 g/m2</v>
          </cell>
          <cell r="C397" t="str">
            <v>BOLIVIA</v>
          </cell>
          <cell r="D397">
            <v>375035.4</v>
          </cell>
          <cell r="E397">
            <v>127570.54</v>
          </cell>
        </row>
        <row r="398">
          <cell r="C398" t="str">
            <v>ECUADOR</v>
          </cell>
          <cell r="D398">
            <v>386414</v>
          </cell>
          <cell r="E398">
            <v>182914.08</v>
          </cell>
        </row>
        <row r="399">
          <cell r="C399" t="str">
            <v>EL SALVADOR</v>
          </cell>
          <cell r="D399">
            <v>46558.58</v>
          </cell>
          <cell r="E399">
            <v>16436.650000000001</v>
          </cell>
        </row>
        <row r="400">
          <cell r="A400">
            <v>4805809000</v>
          </cell>
          <cell r="B400" t="str">
            <v>Demás papeles y cartones de gramaje &gt;= 225 g/m2</v>
          </cell>
          <cell r="C400" t="str">
            <v>BOLIVIA</v>
          </cell>
          <cell r="D400">
            <v>57500</v>
          </cell>
          <cell r="E400">
            <v>22988</v>
          </cell>
        </row>
        <row r="401">
          <cell r="C401" t="str">
            <v>ECUADOR</v>
          </cell>
          <cell r="D401">
            <v>90866</v>
          </cell>
          <cell r="E401">
            <v>42707.02</v>
          </cell>
        </row>
        <row r="402">
          <cell r="C402" t="str">
            <v>EL SALVADOR</v>
          </cell>
          <cell r="D402">
            <v>94431.42</v>
          </cell>
          <cell r="E402">
            <v>33377.51</v>
          </cell>
        </row>
        <row r="403">
          <cell r="A403">
            <v>4808100000</v>
          </cell>
          <cell r="B403" t="str">
            <v>Papel y cartón  corrugados,  incluso perforados</v>
          </cell>
          <cell r="C403" t="str">
            <v>COLOMBIA</v>
          </cell>
          <cell r="D403">
            <v>600</v>
          </cell>
          <cell r="E403">
            <v>3180</v>
          </cell>
        </row>
        <row r="404">
          <cell r="C404" t="str">
            <v>ECUADOR</v>
          </cell>
          <cell r="D404">
            <v>286.69</v>
          </cell>
          <cell r="E404">
            <v>1494.94</v>
          </cell>
        </row>
        <row r="405">
          <cell r="C405" t="str">
            <v>FRANCIA</v>
          </cell>
          <cell r="D405">
            <v>699.2</v>
          </cell>
          <cell r="E405">
            <v>2016</v>
          </cell>
        </row>
        <row r="406">
          <cell r="A406">
            <v>4808300000</v>
          </cell>
          <cell r="B406" t="str">
            <v>Demás papeles kraft, rizados ("crepés") o plisados, incluso gofrados</v>
          </cell>
          <cell r="C406" t="str">
            <v>BOLIVIA</v>
          </cell>
          <cell r="D406">
            <v>875.15</v>
          </cell>
          <cell r="E406">
            <v>4832.6000000000004</v>
          </cell>
        </row>
        <row r="407">
          <cell r="A407">
            <v>4809100000</v>
          </cell>
          <cell r="B407" t="str">
            <v>Papel carbón (carbónico) y papeles similares</v>
          </cell>
          <cell r="C407" t="str">
            <v>BOLIVIA</v>
          </cell>
          <cell r="D407">
            <v>4909</v>
          </cell>
          <cell r="E407">
            <v>12047.06</v>
          </cell>
        </row>
        <row r="408">
          <cell r="C408" t="str">
            <v>ESTADOS UNIDOS</v>
          </cell>
          <cell r="D408">
            <v>60</v>
          </cell>
          <cell r="E408">
            <v>531.25</v>
          </cell>
        </row>
        <row r="409">
          <cell r="A409">
            <v>4809900090</v>
          </cell>
          <cell r="B409" t="str">
            <v>Demás papel carbón, autocopia y demás papeles p'copiar o transferir, en bobinas/hojas</v>
          </cell>
          <cell r="C409" t="str">
            <v>BOLIVIA</v>
          </cell>
          <cell r="D409">
            <v>3805</v>
          </cell>
          <cell r="E409">
            <v>29222.09</v>
          </cell>
        </row>
        <row r="410">
          <cell r="A410">
            <v>4810119000</v>
          </cell>
          <cell r="B410" t="str">
            <v>Papel y cartón de los utiliz. para escribir, imprimir de gramaje &gt;60 pero &lt;=150 G/M2</v>
          </cell>
          <cell r="C410" t="str">
            <v>BOLIVIA</v>
          </cell>
          <cell r="D410">
            <v>2155</v>
          </cell>
          <cell r="E410">
            <v>2060.5</v>
          </cell>
        </row>
        <row r="411">
          <cell r="A411">
            <v>4810120000</v>
          </cell>
          <cell r="B411" t="str">
            <v>Papel y cartón de los utiliz. para escribir de gramaje &gt; 150 g/m2</v>
          </cell>
          <cell r="C411" t="str">
            <v>ECUADOR</v>
          </cell>
          <cell r="D411">
            <v>30229</v>
          </cell>
          <cell r="E411">
            <v>27206.1</v>
          </cell>
        </row>
        <row r="412">
          <cell r="A412">
            <v>4810390000</v>
          </cell>
          <cell r="B412" t="str">
            <v>Demás papel y cartón kraft, exc.los util.p'escribir, imprimir u otros afines gráficos</v>
          </cell>
          <cell r="C412" t="str">
            <v>BOLIVIA</v>
          </cell>
          <cell r="D412">
            <v>1553.9</v>
          </cell>
          <cell r="E412">
            <v>1087.93</v>
          </cell>
        </row>
        <row r="413">
          <cell r="A413">
            <v>4811210000</v>
          </cell>
          <cell r="B413" t="str">
            <v>Papel y cartón autoadhesivos, en bobinas o en hojas</v>
          </cell>
          <cell r="C413" t="str">
            <v>ZONAS FRANCAS DEL PERU</v>
          </cell>
          <cell r="D413">
            <v>334.3</v>
          </cell>
          <cell r="E413">
            <v>2108.4</v>
          </cell>
        </row>
        <row r="414">
          <cell r="C414" t="str">
            <v>BOLIVIA</v>
          </cell>
          <cell r="D414">
            <v>349.95</v>
          </cell>
          <cell r="E414">
            <v>1303.6199999999999</v>
          </cell>
        </row>
        <row r="415">
          <cell r="C415" t="str">
            <v>ECUADOR</v>
          </cell>
          <cell r="D415">
            <v>48439</v>
          </cell>
          <cell r="E415">
            <v>137065.67000000001</v>
          </cell>
        </row>
        <row r="416">
          <cell r="A416">
            <v>4811290000</v>
          </cell>
          <cell r="B416" t="str">
            <v>Demás papel y cartón engomados, en bobinas o en hojas</v>
          </cell>
          <cell r="C416" t="str">
            <v>BOLIVIA</v>
          </cell>
          <cell r="D416">
            <v>10887.7</v>
          </cell>
          <cell r="E416">
            <v>15405.01</v>
          </cell>
        </row>
        <row r="417">
          <cell r="A417">
            <v>4811399000</v>
          </cell>
          <cell r="B417" t="str">
            <v>Demás papel y cartón recubiertos, impregnados o revestidos de plástico</v>
          </cell>
          <cell r="C417" t="str">
            <v>ZONAS FRANCAS DEL PERU</v>
          </cell>
          <cell r="D417">
            <v>438</v>
          </cell>
          <cell r="E417">
            <v>1963.57</v>
          </cell>
        </row>
        <row r="418">
          <cell r="C418" t="str">
            <v>CHILE</v>
          </cell>
          <cell r="D418">
            <v>91</v>
          </cell>
          <cell r="E418">
            <v>777.38</v>
          </cell>
        </row>
        <row r="419">
          <cell r="C419" t="str">
            <v>REPUBLICA DOMINICANA</v>
          </cell>
          <cell r="D419">
            <v>546.37</v>
          </cell>
          <cell r="E419">
            <v>4370.96</v>
          </cell>
        </row>
        <row r="420">
          <cell r="A420">
            <v>4811409000</v>
          </cell>
          <cell r="B420" t="str">
            <v>Demás papel y cartón recubierto, impregnado o revestido de cera,parafina,estearina</v>
          </cell>
          <cell r="C420" t="str">
            <v>CHILE</v>
          </cell>
          <cell r="D420">
            <v>3033.5</v>
          </cell>
          <cell r="E420">
            <v>12892.38</v>
          </cell>
        </row>
        <row r="421">
          <cell r="C421" t="str">
            <v>GUATEMALA</v>
          </cell>
          <cell r="D421">
            <v>1512.51</v>
          </cell>
          <cell r="E421">
            <v>7789.4</v>
          </cell>
        </row>
        <row r="422">
          <cell r="C422" t="str">
            <v>VENEZUELA</v>
          </cell>
          <cell r="D422">
            <v>325.5</v>
          </cell>
          <cell r="E422">
            <v>1433.7</v>
          </cell>
        </row>
        <row r="423">
          <cell r="A423">
            <v>4811902000</v>
          </cell>
          <cell r="B423" t="str">
            <v>Papeles, cartones, guata de celulosa de celulosa para juntas o empaquetaduras</v>
          </cell>
          <cell r="C423" t="str">
            <v>BOLIVIA</v>
          </cell>
          <cell r="D423">
            <v>15.66</v>
          </cell>
          <cell r="E423">
            <v>149.97999999999999</v>
          </cell>
        </row>
        <row r="424">
          <cell r="C424" t="str">
            <v>COSTA RICA</v>
          </cell>
          <cell r="D424">
            <v>0.63</v>
          </cell>
          <cell r="E424">
            <v>138.76</v>
          </cell>
        </row>
        <row r="425">
          <cell r="C425" t="str">
            <v>ESTADOS UNIDOS</v>
          </cell>
          <cell r="D425">
            <v>5.59</v>
          </cell>
          <cell r="E425">
            <v>62.78</v>
          </cell>
        </row>
        <row r="426">
          <cell r="A426" t="str">
            <v xml:space="preserve">ELABORACIÓN  </v>
          </cell>
          <cell r="B426" t="str">
            <v>:  Instituto Nacional de Recursos Naturales - INRENA-DGFFS</v>
          </cell>
          <cell r="E426" t="str">
            <v>Continúa…</v>
          </cell>
        </row>
        <row r="427">
          <cell r="A427">
            <v>4811909000</v>
          </cell>
          <cell r="B427" t="str">
            <v>Demás papeles, cartones, guata de celulosa y napa de fibra de celulosa</v>
          </cell>
          <cell r="C427" t="str">
            <v>BOLIVIA</v>
          </cell>
          <cell r="D427">
            <v>1388.34</v>
          </cell>
          <cell r="E427">
            <v>2396.3000000000002</v>
          </cell>
        </row>
        <row r="428">
          <cell r="C428" t="str">
            <v>REPUBLICA DOMINICANA</v>
          </cell>
          <cell r="D428">
            <v>1.67</v>
          </cell>
          <cell r="E428">
            <v>1</v>
          </cell>
        </row>
        <row r="429">
          <cell r="C429" t="str">
            <v>ECUADOR</v>
          </cell>
          <cell r="D429">
            <v>700</v>
          </cell>
          <cell r="E429">
            <v>3350</v>
          </cell>
        </row>
        <row r="430">
          <cell r="C430" t="str">
            <v>MEXICO</v>
          </cell>
          <cell r="D430">
            <v>81632.3</v>
          </cell>
          <cell r="E430">
            <v>277052.02</v>
          </cell>
        </row>
        <row r="431">
          <cell r="C431" t="str">
            <v>PARAGUAY</v>
          </cell>
          <cell r="D431">
            <v>6884</v>
          </cell>
          <cell r="E431">
            <v>23405.599999999999</v>
          </cell>
        </row>
        <row r="432">
          <cell r="A432">
            <v>4814200000</v>
          </cell>
          <cell r="B432" t="str">
            <v>Papel p'decorar y simil. de paredes, constit. por papel recub. c/</v>
          </cell>
          <cell r="C432" t="str">
            <v>ESTADOS UNIDOS</v>
          </cell>
          <cell r="D432">
            <v>2.59</v>
          </cell>
          <cell r="E432">
            <v>11</v>
          </cell>
        </row>
        <row r="433">
          <cell r="A433">
            <v>4814900000</v>
          </cell>
          <cell r="B433" t="str">
            <v>Demás papel para decorar y revestimientos similares de paredes; p</v>
          </cell>
          <cell r="C433" t="str">
            <v>ITALIA</v>
          </cell>
          <cell r="D433">
            <v>4.0599999999999996</v>
          </cell>
          <cell r="E433">
            <v>29.4</v>
          </cell>
        </row>
        <row r="434">
          <cell r="A434">
            <v>4816100000</v>
          </cell>
          <cell r="B434" t="str">
            <v>Papel carbón (carbónico) y papeles similares</v>
          </cell>
          <cell r="C434" t="str">
            <v>BOLIVIA</v>
          </cell>
          <cell r="D434">
            <v>878.4</v>
          </cell>
          <cell r="E434">
            <v>5716.11</v>
          </cell>
        </row>
        <row r="435">
          <cell r="C435" t="str">
            <v>BRASIL</v>
          </cell>
          <cell r="D435">
            <v>6660</v>
          </cell>
          <cell r="E435">
            <v>20240</v>
          </cell>
        </row>
        <row r="436">
          <cell r="C436" t="str">
            <v>PARAGUAY</v>
          </cell>
          <cell r="D436">
            <v>1645.52</v>
          </cell>
          <cell r="E436">
            <v>5810</v>
          </cell>
        </row>
        <row r="437">
          <cell r="A437">
            <v>4817100000</v>
          </cell>
          <cell r="B437" t="str">
            <v>Sobres de papel o cartón</v>
          </cell>
          <cell r="C437" t="str">
            <v>ARGENTINA</v>
          </cell>
          <cell r="D437">
            <v>0.55000000000000004</v>
          </cell>
          <cell r="E437">
            <v>24</v>
          </cell>
        </row>
        <row r="438">
          <cell r="C438" t="str">
            <v>BOLIVIA</v>
          </cell>
          <cell r="D438">
            <v>891.09</v>
          </cell>
          <cell r="E438">
            <v>5727.48</v>
          </cell>
        </row>
        <row r="439">
          <cell r="C439" t="str">
            <v>ALEMANIA</v>
          </cell>
          <cell r="D439">
            <v>127.5</v>
          </cell>
          <cell r="E439">
            <v>60</v>
          </cell>
        </row>
        <row r="440">
          <cell r="C440" t="str">
            <v>ECUADOR</v>
          </cell>
          <cell r="D440">
            <v>7518</v>
          </cell>
          <cell r="E440">
            <v>10879.47</v>
          </cell>
        </row>
        <row r="441">
          <cell r="C441" t="str">
            <v>KENIA</v>
          </cell>
          <cell r="D441">
            <v>95</v>
          </cell>
          <cell r="E441">
            <v>150</v>
          </cell>
        </row>
        <row r="442">
          <cell r="C442" t="str">
            <v>PUERTO RICO</v>
          </cell>
          <cell r="D442">
            <v>106.51</v>
          </cell>
          <cell r="E442">
            <v>723.91</v>
          </cell>
        </row>
        <row r="443">
          <cell r="C443" t="str">
            <v>ESTADOS UNIDOS</v>
          </cell>
          <cell r="D443">
            <v>41.14</v>
          </cell>
          <cell r="E443">
            <v>31</v>
          </cell>
        </row>
        <row r="444">
          <cell r="C444" t="str">
            <v>VENEZUELA</v>
          </cell>
          <cell r="D444">
            <v>1212.76</v>
          </cell>
          <cell r="E444">
            <v>7323.51</v>
          </cell>
        </row>
        <row r="445">
          <cell r="C445" t="str">
            <v>SUDAFRICA, REPUBLICA DE</v>
          </cell>
          <cell r="D445">
            <v>0.5</v>
          </cell>
          <cell r="E445">
            <v>3</v>
          </cell>
        </row>
        <row r="446">
          <cell r="A446">
            <v>4817200000</v>
          </cell>
          <cell r="B446" t="str">
            <v>Sobres carta, tarjetas postales sin ilustrar y tarjetas p'correspondencia</v>
          </cell>
          <cell r="C446" t="str">
            <v>BOLIVIA</v>
          </cell>
          <cell r="D446">
            <v>1957.46</v>
          </cell>
          <cell r="E446">
            <v>9500.35</v>
          </cell>
        </row>
        <row r="447">
          <cell r="C447" t="str">
            <v>ECUADOR</v>
          </cell>
          <cell r="D447">
            <v>1911</v>
          </cell>
          <cell r="E447">
            <v>3039.44</v>
          </cell>
        </row>
        <row r="448">
          <cell r="C448" t="str">
            <v>MEXICO</v>
          </cell>
          <cell r="D448">
            <v>8.8699999999999992</v>
          </cell>
          <cell r="E448">
            <v>67.209999999999994</v>
          </cell>
        </row>
        <row r="449">
          <cell r="C449" t="str">
            <v>VENEZUELA</v>
          </cell>
          <cell r="D449">
            <v>7.82</v>
          </cell>
          <cell r="E449">
            <v>69.2</v>
          </cell>
        </row>
        <row r="450">
          <cell r="A450">
            <v>4817300000</v>
          </cell>
          <cell r="B450" t="str">
            <v>Cajas, bolsas, presentac. simil. d'papel/cartón, c/surtido d'articulos de correspondencia</v>
          </cell>
          <cell r="C450" t="str">
            <v>COLOMBIA</v>
          </cell>
          <cell r="D450">
            <v>5</v>
          </cell>
          <cell r="E450">
            <v>11</v>
          </cell>
        </row>
        <row r="451">
          <cell r="C451" t="str">
            <v>ESTADOS UNIDOS</v>
          </cell>
          <cell r="D451">
            <v>0.5</v>
          </cell>
          <cell r="E451">
            <v>5</v>
          </cell>
        </row>
        <row r="452">
          <cell r="C452" t="str">
            <v>VENEZUELA</v>
          </cell>
          <cell r="D452">
            <v>1900</v>
          </cell>
          <cell r="E452">
            <v>15925</v>
          </cell>
        </row>
        <row r="453">
          <cell r="A453">
            <v>4818100000</v>
          </cell>
          <cell r="B453" t="str">
            <v>Papel higiénico, en bobinas de una anchura &lt;=36 cm</v>
          </cell>
          <cell r="C453" t="str">
            <v>BOLIVIA</v>
          </cell>
          <cell r="D453">
            <v>231120.34</v>
          </cell>
          <cell r="E453">
            <v>201961.01</v>
          </cell>
        </row>
        <row r="454">
          <cell r="C454" t="str">
            <v>CHILE</v>
          </cell>
          <cell r="D454">
            <v>118.61</v>
          </cell>
          <cell r="E454">
            <v>546.04999999999995</v>
          </cell>
        </row>
        <row r="455">
          <cell r="A455">
            <v>4818200000</v>
          </cell>
          <cell r="B455" t="str">
            <v>Pañuelos,  toallitas de  desmaquillar y toallas</v>
          </cell>
          <cell r="C455" t="str">
            <v>BOLIVIA</v>
          </cell>
          <cell r="D455">
            <v>5676</v>
          </cell>
          <cell r="E455">
            <v>6324</v>
          </cell>
        </row>
        <row r="456">
          <cell r="C456" t="str">
            <v>ECUADOR</v>
          </cell>
          <cell r="D456">
            <v>8406.67</v>
          </cell>
          <cell r="E456">
            <v>6402.6</v>
          </cell>
        </row>
        <row r="457">
          <cell r="C457" t="str">
            <v>ESTADOS UNIDOS</v>
          </cell>
          <cell r="D457">
            <v>7.0000000000000007E-2</v>
          </cell>
          <cell r="E457">
            <v>27.6</v>
          </cell>
        </row>
        <row r="458">
          <cell r="A458">
            <v>4818300000</v>
          </cell>
          <cell r="B458" t="str">
            <v>manteles y servilletas de guata de celulosa o napa de fibras de celulosa</v>
          </cell>
          <cell r="C458" t="str">
            <v>BOLIVIA</v>
          </cell>
          <cell r="D458">
            <v>27775.71</v>
          </cell>
          <cell r="E458">
            <v>31941.119999999999</v>
          </cell>
        </row>
        <row r="459">
          <cell r="C459" t="str">
            <v>CHILE</v>
          </cell>
          <cell r="D459">
            <v>94624.78</v>
          </cell>
          <cell r="E459">
            <v>120127.23</v>
          </cell>
        </row>
        <row r="460">
          <cell r="C460" t="str">
            <v>ECUADOR</v>
          </cell>
          <cell r="D460">
            <v>298261</v>
          </cell>
          <cell r="E460">
            <v>292295.78000000003</v>
          </cell>
        </row>
        <row r="461">
          <cell r="C461" t="str">
            <v>ITALIA</v>
          </cell>
          <cell r="D461">
            <v>1.74</v>
          </cell>
          <cell r="E461">
            <v>12.6</v>
          </cell>
        </row>
        <row r="462">
          <cell r="C462" t="str">
            <v>VENEZUELA</v>
          </cell>
          <cell r="D462">
            <v>155085</v>
          </cell>
          <cell r="E462">
            <v>147640.88</v>
          </cell>
        </row>
        <row r="463">
          <cell r="A463" t="str">
            <v xml:space="preserve">ELABORACIÓN  </v>
          </cell>
          <cell r="B463" t="str">
            <v>:  Instituto Nacional de Recursos Naturales - INRENA-DGFFS</v>
          </cell>
          <cell r="E463" t="str">
            <v>Continúa…</v>
          </cell>
        </row>
        <row r="464">
          <cell r="A464">
            <v>4818400000</v>
          </cell>
          <cell r="B464" t="str">
            <v>Compresas y tampones higiénicos, pañales para bebes y art. higiénicos similares</v>
          </cell>
          <cell r="C464" t="str">
            <v>BOLIVIA</v>
          </cell>
          <cell r="D464">
            <v>612920.88</v>
          </cell>
          <cell r="E464">
            <v>1713608.15</v>
          </cell>
        </row>
        <row r="465">
          <cell r="C465" t="str">
            <v>BRASIL</v>
          </cell>
          <cell r="D465">
            <v>27629.46</v>
          </cell>
          <cell r="E465">
            <v>219717.55</v>
          </cell>
        </row>
        <row r="466">
          <cell r="C466" t="str">
            <v>CHILE</v>
          </cell>
          <cell r="D466">
            <v>245635.95</v>
          </cell>
          <cell r="E466">
            <v>741004.87</v>
          </cell>
        </row>
        <row r="467">
          <cell r="C467" t="str">
            <v>COLOMBIA</v>
          </cell>
          <cell r="D467">
            <v>831783.42</v>
          </cell>
          <cell r="E467">
            <v>1746790.22</v>
          </cell>
        </row>
        <row r="468">
          <cell r="C468" t="str">
            <v>COSTA RICA</v>
          </cell>
          <cell r="D468">
            <v>458187.84</v>
          </cell>
          <cell r="E468">
            <v>969214.54</v>
          </cell>
        </row>
        <row r="469">
          <cell r="C469" t="str">
            <v>ECUADOR</v>
          </cell>
          <cell r="D469">
            <v>49455</v>
          </cell>
          <cell r="E469">
            <v>123518.74</v>
          </cell>
        </row>
        <row r="470">
          <cell r="C470" t="str">
            <v>VENEZUELA</v>
          </cell>
          <cell r="D470">
            <v>158789.20000000001</v>
          </cell>
          <cell r="E470">
            <v>340075.8</v>
          </cell>
        </row>
        <row r="471">
          <cell r="A471">
            <v>4818500000</v>
          </cell>
          <cell r="B471" t="str">
            <v>Prendas y complementos (accesorios), de vestir, de pasta de papel</v>
          </cell>
          <cell r="C471" t="str">
            <v>CHILE</v>
          </cell>
          <cell r="D471">
            <v>0.5</v>
          </cell>
          <cell r="E471">
            <v>10</v>
          </cell>
        </row>
        <row r="472">
          <cell r="A472">
            <v>4818900000</v>
          </cell>
          <cell r="B472" t="str">
            <v>Demás papel del tipo de los utiliz. para fines domésticos o sanitario</v>
          </cell>
          <cell r="C472" t="str">
            <v>BOLIVIA</v>
          </cell>
          <cell r="D472">
            <v>12</v>
          </cell>
          <cell r="E472">
            <v>30</v>
          </cell>
        </row>
        <row r="473">
          <cell r="C473" t="str">
            <v>COLOMBIA</v>
          </cell>
          <cell r="D473">
            <v>6669</v>
          </cell>
          <cell r="E473">
            <v>11780</v>
          </cell>
        </row>
        <row r="474">
          <cell r="C474" t="str">
            <v>ESTADOS UNIDOS</v>
          </cell>
          <cell r="D474">
            <v>7.91</v>
          </cell>
          <cell r="E474">
            <v>33</v>
          </cell>
        </row>
        <row r="475">
          <cell r="A475">
            <v>4819100000</v>
          </cell>
          <cell r="B475" t="str">
            <v>Cajas de papel o cartón corrugados</v>
          </cell>
          <cell r="C475" t="str">
            <v>BOLIVIA</v>
          </cell>
          <cell r="D475">
            <v>71576.009999999995</v>
          </cell>
          <cell r="E475">
            <v>78605.83</v>
          </cell>
        </row>
        <row r="476">
          <cell r="C476" t="str">
            <v>CHILE</v>
          </cell>
          <cell r="D476">
            <v>10039.200000000001</v>
          </cell>
          <cell r="E476">
            <v>6529</v>
          </cell>
        </row>
        <row r="477">
          <cell r="C477" t="str">
            <v>COLOMBIA</v>
          </cell>
          <cell r="D477">
            <v>7954.55</v>
          </cell>
          <cell r="E477">
            <v>31181.79</v>
          </cell>
        </row>
        <row r="478">
          <cell r="C478" t="str">
            <v>COSTA RICA</v>
          </cell>
          <cell r="D478">
            <v>16</v>
          </cell>
          <cell r="E478">
            <v>25</v>
          </cell>
        </row>
        <row r="479">
          <cell r="C479" t="str">
            <v>REPUBLICA DOMINICANA</v>
          </cell>
          <cell r="D479">
            <v>31.63</v>
          </cell>
          <cell r="E479">
            <v>111.81</v>
          </cell>
        </row>
        <row r="480">
          <cell r="C480" t="str">
            <v>ECUADOR</v>
          </cell>
          <cell r="D480">
            <v>2017.79</v>
          </cell>
          <cell r="E480">
            <v>7875.2</v>
          </cell>
        </row>
        <row r="481">
          <cell r="C481" t="str">
            <v>FRANCIA</v>
          </cell>
          <cell r="D481">
            <v>13.87</v>
          </cell>
          <cell r="E481">
            <v>88</v>
          </cell>
        </row>
        <row r="482">
          <cell r="C482" t="str">
            <v>HAITI</v>
          </cell>
          <cell r="D482">
            <v>60</v>
          </cell>
          <cell r="E482">
            <v>103.34</v>
          </cell>
        </row>
        <row r="483">
          <cell r="C483" t="str">
            <v>MEXICO</v>
          </cell>
          <cell r="D483">
            <v>209.7</v>
          </cell>
          <cell r="E483">
            <v>652.17999999999995</v>
          </cell>
        </row>
        <row r="484">
          <cell r="C484" t="str">
            <v>PANAMA</v>
          </cell>
          <cell r="D484">
            <v>33737.279999999999</v>
          </cell>
          <cell r="E484">
            <v>46506.18</v>
          </cell>
        </row>
        <row r="485">
          <cell r="C485" t="str">
            <v>PERU</v>
          </cell>
          <cell r="D485">
            <v>4165</v>
          </cell>
          <cell r="E485">
            <v>5438.11</v>
          </cell>
        </row>
        <row r="486">
          <cell r="C486" t="str">
            <v>EL SALVADOR</v>
          </cell>
          <cell r="D486">
            <v>128.85</v>
          </cell>
          <cell r="E486">
            <v>763.3</v>
          </cell>
        </row>
        <row r="487">
          <cell r="C487" t="str">
            <v>ESTADOS UNIDOS</v>
          </cell>
          <cell r="D487">
            <v>4281.58</v>
          </cell>
          <cell r="E487">
            <v>17297.8</v>
          </cell>
        </row>
        <row r="488">
          <cell r="C488" t="str">
            <v>VENEZUELA</v>
          </cell>
          <cell r="D488">
            <v>18061.16</v>
          </cell>
          <cell r="E488">
            <v>19584.93</v>
          </cell>
        </row>
        <row r="489">
          <cell r="A489">
            <v>4819200000</v>
          </cell>
          <cell r="B489" t="str">
            <v>Cajas y cartonajes, plegables, de papel o cartón, sin corrugar</v>
          </cell>
          <cell r="C489" t="str">
            <v>ZONAS FRANCAS DEL PERU</v>
          </cell>
          <cell r="D489">
            <v>3486.35</v>
          </cell>
          <cell r="E489">
            <v>8439.7999999999993</v>
          </cell>
        </row>
        <row r="490">
          <cell r="C490" t="str">
            <v>ARGENTINA</v>
          </cell>
          <cell r="D490">
            <v>21336</v>
          </cell>
          <cell r="E490">
            <v>49347</v>
          </cell>
        </row>
        <row r="491">
          <cell r="C491" t="str">
            <v>BOLIVIA</v>
          </cell>
          <cell r="D491">
            <v>736.1</v>
          </cell>
          <cell r="E491">
            <v>3489.23</v>
          </cell>
        </row>
        <row r="492">
          <cell r="C492" t="str">
            <v>BRASIL</v>
          </cell>
          <cell r="D492">
            <v>284</v>
          </cell>
          <cell r="E492">
            <v>4995</v>
          </cell>
        </row>
        <row r="493">
          <cell r="C493" t="str">
            <v>CANADA</v>
          </cell>
          <cell r="D493">
            <v>13</v>
          </cell>
          <cell r="E493">
            <v>15</v>
          </cell>
        </row>
        <row r="494">
          <cell r="C494" t="str">
            <v>CHILE</v>
          </cell>
          <cell r="D494">
            <v>28065.72</v>
          </cell>
          <cell r="E494">
            <v>65046.57</v>
          </cell>
        </row>
        <row r="495">
          <cell r="C495" t="str">
            <v>CHINA</v>
          </cell>
          <cell r="D495">
            <v>0.46</v>
          </cell>
          <cell r="E495">
            <v>5</v>
          </cell>
        </row>
        <row r="496">
          <cell r="C496" t="str">
            <v>COLOMBIA</v>
          </cell>
          <cell r="D496">
            <v>13571.85</v>
          </cell>
          <cell r="E496">
            <v>61913.86</v>
          </cell>
        </row>
        <row r="497">
          <cell r="C497" t="str">
            <v>COSTA RICA</v>
          </cell>
          <cell r="D497">
            <v>46.92</v>
          </cell>
          <cell r="E497">
            <v>804.5</v>
          </cell>
        </row>
        <row r="498">
          <cell r="C498" t="str">
            <v>ALEMANIA</v>
          </cell>
          <cell r="D498">
            <v>6.86</v>
          </cell>
          <cell r="E498">
            <v>210</v>
          </cell>
        </row>
        <row r="499">
          <cell r="C499" t="str">
            <v>REPUBLICA DOMINICANA</v>
          </cell>
          <cell r="D499">
            <v>6.84</v>
          </cell>
          <cell r="E499">
            <v>17</v>
          </cell>
        </row>
        <row r="500">
          <cell r="C500" t="str">
            <v>ECUADOR</v>
          </cell>
          <cell r="D500">
            <v>2935.94</v>
          </cell>
          <cell r="E500">
            <v>16579.86</v>
          </cell>
        </row>
        <row r="501">
          <cell r="A501" t="str">
            <v xml:space="preserve">ELABORACIÓN  </v>
          </cell>
          <cell r="B501" t="str">
            <v>:  Instituto Nacional de Recursos Naturales - INRENA-DGFFS</v>
          </cell>
          <cell r="E501" t="str">
            <v>Continúa…</v>
          </cell>
        </row>
        <row r="502">
          <cell r="C502" t="str">
            <v>FRANCIA</v>
          </cell>
          <cell r="D502">
            <v>165</v>
          </cell>
          <cell r="E502">
            <v>760.44</v>
          </cell>
        </row>
        <row r="503">
          <cell r="C503" t="str">
            <v>HAITI</v>
          </cell>
          <cell r="D503">
            <v>60</v>
          </cell>
          <cell r="E503">
            <v>60</v>
          </cell>
        </row>
        <row r="504">
          <cell r="C504" t="str">
            <v>JAMAICA</v>
          </cell>
          <cell r="D504">
            <v>485</v>
          </cell>
          <cell r="E504">
            <v>7055</v>
          </cell>
        </row>
        <row r="505">
          <cell r="C505" t="str">
            <v>JAPON</v>
          </cell>
          <cell r="D505">
            <v>64.59</v>
          </cell>
          <cell r="E505">
            <v>1725</v>
          </cell>
        </row>
        <row r="506">
          <cell r="C506" t="str">
            <v>MEXICO</v>
          </cell>
          <cell r="D506">
            <v>693.28</v>
          </cell>
          <cell r="E506">
            <v>4132.91</v>
          </cell>
        </row>
        <row r="507">
          <cell r="C507" t="str">
            <v>PAISES BAJOS</v>
          </cell>
          <cell r="D507">
            <v>0.15</v>
          </cell>
          <cell r="E507">
            <v>1</v>
          </cell>
        </row>
        <row r="508">
          <cell r="C508" t="str">
            <v>PANAMA</v>
          </cell>
          <cell r="D508">
            <v>691.7</v>
          </cell>
          <cell r="E508">
            <v>1456.84</v>
          </cell>
        </row>
        <row r="509">
          <cell r="C509" t="str">
            <v>PERU</v>
          </cell>
          <cell r="D509">
            <v>8820.2000000000007</v>
          </cell>
          <cell r="E509">
            <v>23939.05</v>
          </cell>
        </row>
        <row r="510">
          <cell r="C510" t="str">
            <v>PUERTO RICO</v>
          </cell>
          <cell r="D510">
            <v>61.54</v>
          </cell>
          <cell r="E510">
            <v>1199.74</v>
          </cell>
        </row>
        <row r="511">
          <cell r="C511" t="str">
            <v>ESTADOS UNIDOS</v>
          </cell>
          <cell r="D511">
            <v>1914.81</v>
          </cell>
          <cell r="E511">
            <v>1554.4</v>
          </cell>
        </row>
        <row r="512">
          <cell r="C512" t="str">
            <v>VENEZUELA</v>
          </cell>
          <cell r="D512">
            <v>2484.85</v>
          </cell>
          <cell r="E512">
            <v>10410.74</v>
          </cell>
        </row>
        <row r="513">
          <cell r="A513">
            <v>4819301000</v>
          </cell>
          <cell r="B513" t="str">
            <v>Sacos multipliegos con una anchura en la base &gt;= a 40 cm.</v>
          </cell>
          <cell r="C513" t="str">
            <v>BOLIVIA</v>
          </cell>
          <cell r="D513">
            <v>424883</v>
          </cell>
          <cell r="E513">
            <v>403486.69</v>
          </cell>
        </row>
        <row r="514">
          <cell r="C514" t="str">
            <v>ECUADOR</v>
          </cell>
          <cell r="D514">
            <v>597594.5</v>
          </cell>
          <cell r="E514">
            <v>586815</v>
          </cell>
        </row>
        <row r="515">
          <cell r="A515">
            <v>4819309000</v>
          </cell>
          <cell r="B515" t="str">
            <v>Demás sacos (bolsas) con una anchura en la base &gt;= a 40 cm.</v>
          </cell>
          <cell r="C515" t="str">
            <v>ARGENTINA</v>
          </cell>
          <cell r="D515">
            <v>10.26</v>
          </cell>
          <cell r="E515">
            <v>10.26</v>
          </cell>
        </row>
        <row r="516">
          <cell r="C516" t="str">
            <v>BOLIVIA</v>
          </cell>
          <cell r="D516">
            <v>253.4</v>
          </cell>
          <cell r="E516">
            <v>3047.63</v>
          </cell>
        </row>
        <row r="517">
          <cell r="C517" t="str">
            <v>BRASIL</v>
          </cell>
          <cell r="D517">
            <v>2.1</v>
          </cell>
          <cell r="E517">
            <v>4.8499999999999996</v>
          </cell>
        </row>
        <row r="518">
          <cell r="C518" t="str">
            <v>CHILE</v>
          </cell>
          <cell r="D518">
            <v>229.37</v>
          </cell>
          <cell r="E518">
            <v>2023.33</v>
          </cell>
        </row>
        <row r="519">
          <cell r="C519" t="str">
            <v>COLOMBIA</v>
          </cell>
          <cell r="D519">
            <v>622.53</v>
          </cell>
          <cell r="E519">
            <v>4617.76</v>
          </cell>
        </row>
        <row r="520">
          <cell r="C520" t="str">
            <v>ALEMANIA</v>
          </cell>
          <cell r="D520">
            <v>15</v>
          </cell>
          <cell r="E520">
            <v>9.1999999999999993</v>
          </cell>
        </row>
        <row r="521">
          <cell r="C521" t="str">
            <v>ESPAYA</v>
          </cell>
          <cell r="D521">
            <v>25.9</v>
          </cell>
          <cell r="E521">
            <v>16.600000000000001</v>
          </cell>
        </row>
        <row r="522">
          <cell r="C522" t="str">
            <v>FRANCIA</v>
          </cell>
          <cell r="D522">
            <v>8.3699999999999992</v>
          </cell>
          <cell r="E522">
            <v>5.13</v>
          </cell>
        </row>
        <row r="523">
          <cell r="C523" t="str">
            <v>MEXICO</v>
          </cell>
          <cell r="D523">
            <v>100</v>
          </cell>
          <cell r="E523">
            <v>1062.32</v>
          </cell>
        </row>
        <row r="524">
          <cell r="C524" t="str">
            <v>PUERTO RICO</v>
          </cell>
          <cell r="D524">
            <v>1102.44</v>
          </cell>
          <cell r="E524">
            <v>8468.5400000000009</v>
          </cell>
        </row>
        <row r="525">
          <cell r="C525" t="str">
            <v>SUECIA</v>
          </cell>
          <cell r="D525">
            <v>2</v>
          </cell>
          <cell r="E525">
            <v>4.22</v>
          </cell>
        </row>
        <row r="526">
          <cell r="C526" t="str">
            <v>ESTADOS UNIDOS</v>
          </cell>
          <cell r="D526">
            <v>11.02</v>
          </cell>
          <cell r="E526">
            <v>62.17</v>
          </cell>
        </row>
        <row r="527">
          <cell r="C527" t="str">
            <v>VENEZUELA</v>
          </cell>
          <cell r="D527">
            <v>90.69</v>
          </cell>
          <cell r="E527">
            <v>700</v>
          </cell>
        </row>
        <row r="528">
          <cell r="A528">
            <v>4819400000</v>
          </cell>
          <cell r="B528" t="str">
            <v>Demás sacos (bolsas); bolsitas y cucuruchos</v>
          </cell>
          <cell r="C528" t="str">
            <v>BOLIVIA</v>
          </cell>
          <cell r="D528">
            <v>1163.02</v>
          </cell>
          <cell r="E528">
            <v>9639.08</v>
          </cell>
        </row>
        <row r="529">
          <cell r="C529" t="str">
            <v>CHILE</v>
          </cell>
          <cell r="D529">
            <v>205.56</v>
          </cell>
          <cell r="E529">
            <v>2825.24</v>
          </cell>
        </row>
        <row r="530">
          <cell r="C530" t="str">
            <v>COLOMBIA</v>
          </cell>
          <cell r="D530">
            <v>984.56</v>
          </cell>
          <cell r="E530">
            <v>9405.5400000000009</v>
          </cell>
        </row>
        <row r="531">
          <cell r="C531" t="str">
            <v>ECUADOR</v>
          </cell>
          <cell r="D531">
            <v>640.78</v>
          </cell>
          <cell r="E531">
            <v>1192.8</v>
          </cell>
        </row>
        <row r="532">
          <cell r="C532" t="str">
            <v>REINO UNIDO</v>
          </cell>
          <cell r="D532">
            <v>2.42</v>
          </cell>
          <cell r="E532">
            <v>160</v>
          </cell>
        </row>
        <row r="533">
          <cell r="C533" t="str">
            <v>MEXICO</v>
          </cell>
          <cell r="D533">
            <v>430</v>
          </cell>
          <cell r="E533">
            <v>6020.19</v>
          </cell>
        </row>
        <row r="534">
          <cell r="C534" t="str">
            <v>PANAMA</v>
          </cell>
          <cell r="D534">
            <v>7539.03</v>
          </cell>
          <cell r="E534">
            <v>12826.5</v>
          </cell>
        </row>
        <row r="535">
          <cell r="C535" t="str">
            <v>PUERTO RICO</v>
          </cell>
          <cell r="D535">
            <v>165</v>
          </cell>
          <cell r="E535">
            <v>3644.1</v>
          </cell>
        </row>
        <row r="536">
          <cell r="C536" t="str">
            <v>ESTADOS UNIDOS</v>
          </cell>
          <cell r="D536">
            <v>1.26</v>
          </cell>
          <cell r="E536">
            <v>30</v>
          </cell>
        </row>
        <row r="537">
          <cell r="C537" t="str">
            <v>VENEZUELA</v>
          </cell>
          <cell r="D537">
            <v>1539</v>
          </cell>
          <cell r="E537">
            <v>9737.52</v>
          </cell>
        </row>
        <row r="538">
          <cell r="A538" t="str">
            <v xml:space="preserve">ELABORACIÓN  </v>
          </cell>
          <cell r="B538" t="str">
            <v>:  Instituto Nacional de Recursos Naturales - INRENA-DGFFS</v>
          </cell>
          <cell r="E538" t="str">
            <v>Continúa…</v>
          </cell>
        </row>
        <row r="539">
          <cell r="A539">
            <v>4819500000</v>
          </cell>
          <cell r="B539" t="str">
            <v>Demás envases, incluidas las fundas para discos</v>
          </cell>
          <cell r="C539" t="str">
            <v>AUSTRALIA</v>
          </cell>
          <cell r="D539">
            <v>7.6</v>
          </cell>
          <cell r="E539">
            <v>182.5</v>
          </cell>
        </row>
        <row r="540">
          <cell r="C540" t="str">
            <v>BOLIVIA</v>
          </cell>
          <cell r="D540">
            <v>666.64</v>
          </cell>
          <cell r="E540">
            <v>2177.04</v>
          </cell>
        </row>
        <row r="541">
          <cell r="C541" t="str">
            <v>CHILE</v>
          </cell>
          <cell r="D541">
            <v>1182</v>
          </cell>
          <cell r="E541">
            <v>5490</v>
          </cell>
        </row>
        <row r="542">
          <cell r="C542" t="str">
            <v>ALEMANIA</v>
          </cell>
          <cell r="D542">
            <v>36.369999999999997</v>
          </cell>
          <cell r="E542">
            <v>190</v>
          </cell>
        </row>
        <row r="543">
          <cell r="C543" t="str">
            <v>JAPON</v>
          </cell>
          <cell r="D543">
            <v>60</v>
          </cell>
          <cell r="E543">
            <v>29.5</v>
          </cell>
        </row>
        <row r="544">
          <cell r="C544" t="str">
            <v>PANAMA</v>
          </cell>
          <cell r="D544">
            <v>803.28</v>
          </cell>
          <cell r="E544">
            <v>1297.55</v>
          </cell>
        </row>
        <row r="545">
          <cell r="C545" t="str">
            <v>VENEZUELA</v>
          </cell>
          <cell r="D545">
            <v>2275</v>
          </cell>
          <cell r="E545">
            <v>1672.05</v>
          </cell>
        </row>
        <row r="546">
          <cell r="A546">
            <v>4819600000</v>
          </cell>
          <cell r="B546" t="str">
            <v>Cartonajes de oficina, tienda o similares</v>
          </cell>
          <cell r="C546" t="str">
            <v>CANADA</v>
          </cell>
          <cell r="D546">
            <v>0.32</v>
          </cell>
          <cell r="E546">
            <v>66</v>
          </cell>
        </row>
        <row r="547">
          <cell r="C547" t="str">
            <v>DINAMARCA</v>
          </cell>
          <cell r="D547">
            <v>0.9</v>
          </cell>
          <cell r="E547">
            <v>2</v>
          </cell>
        </row>
        <row r="548">
          <cell r="C548" t="str">
            <v>GUATEMALA</v>
          </cell>
          <cell r="D548">
            <v>176</v>
          </cell>
          <cell r="E548">
            <v>76</v>
          </cell>
        </row>
        <row r="549">
          <cell r="C549" t="str">
            <v>PAISES BAJOS</v>
          </cell>
          <cell r="D549">
            <v>47.98</v>
          </cell>
          <cell r="E549">
            <v>30</v>
          </cell>
        </row>
        <row r="550">
          <cell r="A550">
            <v>4820909000</v>
          </cell>
          <cell r="B550" t="str">
            <v>Demás cubiertas para docum. y art. de oficina o papelería, incl.</v>
          </cell>
          <cell r="C550" t="str">
            <v>BOLIVIA</v>
          </cell>
          <cell r="D550">
            <v>2045.81</v>
          </cell>
          <cell r="E550">
            <v>16565.32</v>
          </cell>
        </row>
        <row r="551">
          <cell r="C551" t="str">
            <v>CHILE</v>
          </cell>
          <cell r="D551">
            <v>0.06</v>
          </cell>
          <cell r="E551">
            <v>2</v>
          </cell>
        </row>
        <row r="552">
          <cell r="C552" t="str">
            <v>COLOMBIA</v>
          </cell>
          <cell r="D552">
            <v>39600</v>
          </cell>
          <cell r="E552">
            <v>39652.959999999999</v>
          </cell>
        </row>
        <row r="553">
          <cell r="A553">
            <v>4821100000</v>
          </cell>
          <cell r="B553" t="str">
            <v>Etiquetas de todas clases, de papel o cartón, impresas</v>
          </cell>
          <cell r="C553" t="str">
            <v>BOLIVIA</v>
          </cell>
          <cell r="D553">
            <v>1196.3499999999999</v>
          </cell>
          <cell r="E553">
            <v>13295.5</v>
          </cell>
        </row>
        <row r="554">
          <cell r="C554" t="str">
            <v>CHILE</v>
          </cell>
          <cell r="D554">
            <v>854.63</v>
          </cell>
          <cell r="E554">
            <v>14451.48</v>
          </cell>
        </row>
        <row r="555">
          <cell r="C555" t="str">
            <v>COLOMBIA</v>
          </cell>
          <cell r="D555">
            <v>1</v>
          </cell>
          <cell r="E555">
            <v>10.8</v>
          </cell>
        </row>
        <row r="556">
          <cell r="C556" t="str">
            <v>COSTA RICA</v>
          </cell>
          <cell r="D556">
            <v>45</v>
          </cell>
          <cell r="E556">
            <v>492</v>
          </cell>
        </row>
        <row r="557">
          <cell r="C557" t="str">
            <v>ECUADOR</v>
          </cell>
          <cell r="D557">
            <v>994.62</v>
          </cell>
          <cell r="E557">
            <v>8822.41</v>
          </cell>
        </row>
        <row r="558">
          <cell r="C558" t="str">
            <v>ESPAYA</v>
          </cell>
          <cell r="D558">
            <v>51.69</v>
          </cell>
          <cell r="E558">
            <v>1185.1199999999999</v>
          </cell>
        </row>
        <row r="559">
          <cell r="C559" t="str">
            <v>FRANCIA</v>
          </cell>
          <cell r="D559">
            <v>15.8</v>
          </cell>
          <cell r="E559">
            <v>171.63</v>
          </cell>
        </row>
        <row r="560">
          <cell r="C560" t="str">
            <v>MEXICO</v>
          </cell>
          <cell r="D560">
            <v>0.45</v>
          </cell>
          <cell r="E560">
            <v>5.0199999999999996</v>
          </cell>
        </row>
        <row r="561">
          <cell r="C561" t="str">
            <v>PAISES BAJOS</v>
          </cell>
          <cell r="D561">
            <v>126.08</v>
          </cell>
          <cell r="E561">
            <v>948.5</v>
          </cell>
        </row>
        <row r="562">
          <cell r="C562" t="str">
            <v>PANAMA</v>
          </cell>
          <cell r="D562">
            <v>1440</v>
          </cell>
          <cell r="E562">
            <v>8360.23</v>
          </cell>
        </row>
        <row r="563">
          <cell r="C563" t="str">
            <v>PUERTO RICO</v>
          </cell>
          <cell r="D563">
            <v>51.39</v>
          </cell>
          <cell r="E563">
            <v>1500</v>
          </cell>
        </row>
        <row r="564">
          <cell r="C564" t="str">
            <v>ESTADOS UNIDOS</v>
          </cell>
          <cell r="D564">
            <v>939.12</v>
          </cell>
          <cell r="E564">
            <v>2567.8000000000002</v>
          </cell>
        </row>
        <row r="565">
          <cell r="C565" t="str">
            <v>VENEZUELA</v>
          </cell>
          <cell r="D565">
            <v>20.12</v>
          </cell>
          <cell r="E565">
            <v>373.12</v>
          </cell>
        </row>
        <row r="566">
          <cell r="A566">
            <v>4821900000</v>
          </cell>
          <cell r="B566" t="str">
            <v>Demás etiquetas de todas clases, de papel o cartón</v>
          </cell>
          <cell r="C566" t="str">
            <v>BOLIVIA</v>
          </cell>
          <cell r="D566">
            <v>97.6</v>
          </cell>
          <cell r="E566">
            <v>840.84</v>
          </cell>
        </row>
        <row r="567">
          <cell r="C567" t="str">
            <v>COLOMBIA</v>
          </cell>
          <cell r="D567">
            <v>5</v>
          </cell>
          <cell r="E567">
            <v>4.2</v>
          </cell>
        </row>
        <row r="568">
          <cell r="C568" t="str">
            <v>COSTA RICA</v>
          </cell>
          <cell r="D568">
            <v>3.5</v>
          </cell>
          <cell r="E568">
            <v>30</v>
          </cell>
        </row>
        <row r="569">
          <cell r="C569" t="str">
            <v>ALEMANIA</v>
          </cell>
          <cell r="D569">
            <v>4.42</v>
          </cell>
          <cell r="E569">
            <v>105</v>
          </cell>
        </row>
        <row r="570">
          <cell r="C570" t="str">
            <v>ECUADOR</v>
          </cell>
          <cell r="D570">
            <v>530.03</v>
          </cell>
          <cell r="E570">
            <v>7645</v>
          </cell>
        </row>
        <row r="571">
          <cell r="C571" t="str">
            <v>ESPAYA</v>
          </cell>
          <cell r="D571">
            <v>2.54</v>
          </cell>
          <cell r="E571">
            <v>7.5</v>
          </cell>
        </row>
        <row r="572">
          <cell r="C572" t="str">
            <v>PUERTO RICO</v>
          </cell>
          <cell r="D572">
            <v>23.99</v>
          </cell>
          <cell r="E572">
            <v>259.45</v>
          </cell>
        </row>
        <row r="573">
          <cell r="C573" t="str">
            <v>VENEZUELA</v>
          </cell>
          <cell r="D573">
            <v>23.88</v>
          </cell>
          <cell r="E573">
            <v>480.2</v>
          </cell>
        </row>
        <row r="574">
          <cell r="A574">
            <v>4822100000</v>
          </cell>
          <cell r="B574" t="str">
            <v>Carretes, bobinas, y soportes simil. utilizados para el bobinado</v>
          </cell>
          <cell r="C574" t="str">
            <v>BOLIVIA</v>
          </cell>
          <cell r="D574">
            <v>1596</v>
          </cell>
          <cell r="E574">
            <v>2463</v>
          </cell>
        </row>
        <row r="575">
          <cell r="C575" t="str">
            <v>COLOMBIA</v>
          </cell>
          <cell r="D575">
            <v>25679.98</v>
          </cell>
          <cell r="E575">
            <v>31760</v>
          </cell>
        </row>
        <row r="576">
          <cell r="C576" t="str">
            <v>ECUADOR</v>
          </cell>
          <cell r="D576">
            <v>40736.199999999997</v>
          </cell>
          <cell r="E576">
            <v>63320.5</v>
          </cell>
        </row>
        <row r="577">
          <cell r="A577" t="str">
            <v xml:space="preserve">ELABORACIÓN  </v>
          </cell>
          <cell r="B577" t="str">
            <v>:  Instituto Nacional de Recursos Naturales - INRENA-DGFFS</v>
          </cell>
          <cell r="E577" t="str">
            <v>Continúa…</v>
          </cell>
        </row>
        <row r="578">
          <cell r="A578">
            <v>4823110000</v>
          </cell>
          <cell r="B578" t="str">
            <v>Papel autoadhesivo, en tiras o en bobinas (rollos)</v>
          </cell>
          <cell r="C578" t="str">
            <v>ZONAS FRANCAS DEL PERU</v>
          </cell>
          <cell r="D578">
            <v>199</v>
          </cell>
          <cell r="E578">
            <v>1557.52</v>
          </cell>
        </row>
        <row r="579">
          <cell r="C579" t="str">
            <v>BOLIVIA</v>
          </cell>
          <cell r="D579">
            <v>797.32</v>
          </cell>
          <cell r="E579">
            <v>3921.8</v>
          </cell>
        </row>
        <row r="580">
          <cell r="C580" t="str">
            <v>CANADA</v>
          </cell>
          <cell r="D580">
            <v>0.27</v>
          </cell>
          <cell r="E580">
            <v>2</v>
          </cell>
        </row>
        <row r="581">
          <cell r="C581" t="str">
            <v>CHILE</v>
          </cell>
          <cell r="D581">
            <v>5555.53</v>
          </cell>
          <cell r="E581">
            <v>13514.15</v>
          </cell>
        </row>
        <row r="582">
          <cell r="C582" t="str">
            <v>COLOMBIA</v>
          </cell>
          <cell r="D582">
            <v>594.49</v>
          </cell>
          <cell r="E582">
            <v>10390.19</v>
          </cell>
        </row>
        <row r="583">
          <cell r="C583" t="str">
            <v>MEXICO</v>
          </cell>
          <cell r="D583">
            <v>1.34</v>
          </cell>
          <cell r="E583">
            <v>10.73</v>
          </cell>
        </row>
        <row r="584">
          <cell r="C584" t="str">
            <v>ESTADOS UNIDOS</v>
          </cell>
          <cell r="D584">
            <v>50.65</v>
          </cell>
          <cell r="E584">
            <v>96</v>
          </cell>
        </row>
        <row r="585">
          <cell r="A585">
            <v>4823200000</v>
          </cell>
          <cell r="B585" t="str">
            <v>Papel y cartón filtro</v>
          </cell>
          <cell r="C585" t="str">
            <v>ECUADOR</v>
          </cell>
          <cell r="D585">
            <v>40.71</v>
          </cell>
          <cell r="E585">
            <v>220</v>
          </cell>
        </row>
        <row r="586">
          <cell r="A586">
            <v>4823400000</v>
          </cell>
          <cell r="B586" t="str">
            <v>Papel diagrama para aparatos registradores, en bobinas (rollos),</v>
          </cell>
          <cell r="C586" t="str">
            <v>ALEMANIA</v>
          </cell>
          <cell r="D586">
            <v>4</v>
          </cell>
          <cell r="E586">
            <v>129.5</v>
          </cell>
        </row>
        <row r="587">
          <cell r="C587" t="str">
            <v>ESTADOS UNIDOS</v>
          </cell>
          <cell r="D587">
            <v>2.8</v>
          </cell>
          <cell r="E587">
            <v>13.92</v>
          </cell>
        </row>
        <row r="588">
          <cell r="C588" t="str">
            <v>VENEZUELA</v>
          </cell>
          <cell r="D588">
            <v>1.08</v>
          </cell>
          <cell r="E588">
            <v>570.24</v>
          </cell>
        </row>
        <row r="589">
          <cell r="A589">
            <v>4823519000</v>
          </cell>
          <cell r="B589" t="str">
            <v>Demás papeles y cartones impresos, estampados o perforados</v>
          </cell>
          <cell r="C589" t="str">
            <v>ESTADOS UNIDOS</v>
          </cell>
          <cell r="D589">
            <v>39</v>
          </cell>
          <cell r="E589">
            <v>5</v>
          </cell>
        </row>
        <row r="590">
          <cell r="A590">
            <v>4823590000</v>
          </cell>
          <cell r="B590" t="str">
            <v>Demás papeles y cartones utiliz. en la escritura, impresión u otros fines gráficos</v>
          </cell>
          <cell r="C590" t="str">
            <v>BOLIVIA</v>
          </cell>
          <cell r="D590">
            <v>15832.73</v>
          </cell>
          <cell r="E590">
            <v>20901.849999999999</v>
          </cell>
        </row>
        <row r="591">
          <cell r="C591" t="str">
            <v>BRASIL</v>
          </cell>
          <cell r="D591">
            <v>290</v>
          </cell>
          <cell r="E591">
            <v>960</v>
          </cell>
        </row>
        <row r="592">
          <cell r="C592" t="str">
            <v>CHILE</v>
          </cell>
          <cell r="D592">
            <v>6.9</v>
          </cell>
          <cell r="E592">
            <v>2.25</v>
          </cell>
        </row>
        <row r="593">
          <cell r="C593" t="str">
            <v>COLOMBIA</v>
          </cell>
          <cell r="D593">
            <v>26042.6</v>
          </cell>
          <cell r="E593">
            <v>23844.47</v>
          </cell>
        </row>
        <row r="594">
          <cell r="C594" t="str">
            <v>REPUBLICA DOMINICANA</v>
          </cell>
          <cell r="D594">
            <v>2.2999999999999998</v>
          </cell>
          <cell r="E594">
            <v>0.75</v>
          </cell>
        </row>
        <row r="595">
          <cell r="C595" t="str">
            <v>ECUADOR</v>
          </cell>
          <cell r="D595">
            <v>116021.86</v>
          </cell>
          <cell r="E595">
            <v>95672.4</v>
          </cell>
        </row>
        <row r="596">
          <cell r="C596" t="str">
            <v>HONDURAS</v>
          </cell>
          <cell r="D596">
            <v>2.2999999999999998</v>
          </cell>
          <cell r="E596">
            <v>0.75</v>
          </cell>
        </row>
        <row r="597">
          <cell r="C597" t="str">
            <v>PUERTO RICO</v>
          </cell>
          <cell r="D597">
            <v>4.5999999999999996</v>
          </cell>
          <cell r="E597">
            <v>1.5</v>
          </cell>
        </row>
        <row r="598">
          <cell r="C598" t="str">
            <v>EL SALVADOR</v>
          </cell>
          <cell r="D598">
            <v>2.2999999999999998</v>
          </cell>
          <cell r="E598">
            <v>0.75</v>
          </cell>
        </row>
        <row r="599">
          <cell r="C599" t="str">
            <v>ESTADOS UNIDOS</v>
          </cell>
          <cell r="D599">
            <v>2.2999999999999998</v>
          </cell>
          <cell r="E599">
            <v>0.75</v>
          </cell>
        </row>
        <row r="600">
          <cell r="C600" t="str">
            <v>VENEZUELA</v>
          </cell>
          <cell r="D600">
            <v>4.5999999999999996</v>
          </cell>
          <cell r="E600">
            <v>1.5</v>
          </cell>
        </row>
        <row r="601">
          <cell r="A601">
            <v>4823600000</v>
          </cell>
          <cell r="B601" t="str">
            <v>Bandejas, fuentes, platos, tazas, vasos y artículos similares, de</v>
          </cell>
          <cell r="C601" t="str">
            <v>AUSTRALIA</v>
          </cell>
          <cell r="D601">
            <v>20.5</v>
          </cell>
          <cell r="E601">
            <v>250</v>
          </cell>
        </row>
        <row r="602">
          <cell r="C602" t="str">
            <v>BOLIVIA</v>
          </cell>
          <cell r="D602">
            <v>4086.37</v>
          </cell>
          <cell r="E602">
            <v>13535.39</v>
          </cell>
        </row>
        <row r="603">
          <cell r="C603" t="str">
            <v>CHILE</v>
          </cell>
          <cell r="D603">
            <v>17022.03</v>
          </cell>
          <cell r="E603">
            <v>50826.76</v>
          </cell>
        </row>
        <row r="604">
          <cell r="C604" t="str">
            <v>REPUBLICA DOMINICANA</v>
          </cell>
          <cell r="D604">
            <v>450.39</v>
          </cell>
          <cell r="E604">
            <v>1534.4</v>
          </cell>
        </row>
        <row r="605">
          <cell r="C605" t="str">
            <v>ESPAYA</v>
          </cell>
          <cell r="D605">
            <v>9.06</v>
          </cell>
          <cell r="E605">
            <v>68.2</v>
          </cell>
        </row>
        <row r="606">
          <cell r="C606" t="str">
            <v>FRANCIA</v>
          </cell>
          <cell r="D606">
            <v>6.44</v>
          </cell>
          <cell r="E606">
            <v>36.5</v>
          </cell>
        </row>
        <row r="607">
          <cell r="C607" t="str">
            <v>ITALIA</v>
          </cell>
          <cell r="D607">
            <v>4.82</v>
          </cell>
          <cell r="E607">
            <v>51.5</v>
          </cell>
        </row>
        <row r="608">
          <cell r="C608" t="str">
            <v>JAPON</v>
          </cell>
          <cell r="D608">
            <v>74.88</v>
          </cell>
          <cell r="E608">
            <v>72</v>
          </cell>
        </row>
        <row r="609">
          <cell r="C609" t="str">
            <v>ESTADOS UNIDOS</v>
          </cell>
          <cell r="D609">
            <v>685.22</v>
          </cell>
          <cell r="E609">
            <v>2439.58</v>
          </cell>
        </row>
        <row r="610">
          <cell r="A610">
            <v>4823700000</v>
          </cell>
          <cell r="B610" t="str">
            <v>Artículos moldeados o prensados, de pasta de papel</v>
          </cell>
          <cell r="C610" t="str">
            <v>ITALIA</v>
          </cell>
          <cell r="D610">
            <v>2.9</v>
          </cell>
          <cell r="E610">
            <v>2</v>
          </cell>
        </row>
        <row r="611">
          <cell r="C611" t="str">
            <v>PAISES BAJOS</v>
          </cell>
          <cell r="D611">
            <v>47.87</v>
          </cell>
          <cell r="E611">
            <v>495.6</v>
          </cell>
        </row>
        <row r="612">
          <cell r="C612" t="str">
            <v>PUERTO RICO</v>
          </cell>
          <cell r="D612">
            <v>2.6</v>
          </cell>
          <cell r="E612">
            <v>14.3</v>
          </cell>
        </row>
        <row r="613">
          <cell r="A613">
            <v>4823903000</v>
          </cell>
          <cell r="B613" t="str">
            <v>Demás papeles, cartones, guata y napa de fibras de celulosa, cort</v>
          </cell>
          <cell r="C613" t="str">
            <v>CHILE</v>
          </cell>
          <cell r="D613">
            <v>90788</v>
          </cell>
          <cell r="E613">
            <v>46669.35</v>
          </cell>
        </row>
        <row r="614">
          <cell r="C614" t="str">
            <v>COLOMBIA</v>
          </cell>
          <cell r="D614">
            <v>292.5</v>
          </cell>
          <cell r="E614">
            <v>2612.5</v>
          </cell>
        </row>
        <row r="615">
          <cell r="C615" t="str">
            <v>FRANCIA</v>
          </cell>
          <cell r="D615">
            <v>64.3</v>
          </cell>
          <cell r="E615">
            <v>474.9</v>
          </cell>
        </row>
        <row r="616">
          <cell r="C616" t="str">
            <v>MEXICO</v>
          </cell>
          <cell r="D616">
            <v>33.07</v>
          </cell>
          <cell r="E616">
            <v>265.39</v>
          </cell>
        </row>
        <row r="617">
          <cell r="C617" t="str">
            <v>VENEZUELA</v>
          </cell>
          <cell r="D617">
            <v>248</v>
          </cell>
          <cell r="E617">
            <v>756</v>
          </cell>
        </row>
        <row r="618">
          <cell r="A618" t="str">
            <v xml:space="preserve">ELABORACIÓN  </v>
          </cell>
          <cell r="B618" t="str">
            <v>:  Instituto Nacional de Recursos Naturales - INRENA-DGFFS</v>
          </cell>
          <cell r="E618" t="str">
            <v>Continúa…</v>
          </cell>
        </row>
        <row r="619">
          <cell r="A619">
            <v>4823904000</v>
          </cell>
          <cell r="B619" t="str">
            <v>Juntas o empaquetaduras, de pasta de papel, papel, cartón, guata</v>
          </cell>
          <cell r="C619" t="str">
            <v>BOLIVIA</v>
          </cell>
          <cell r="D619">
            <v>9.41</v>
          </cell>
          <cell r="E619">
            <v>182.6</v>
          </cell>
        </row>
        <row r="620">
          <cell r="C620" t="str">
            <v>CHILE</v>
          </cell>
          <cell r="D620">
            <v>23.39</v>
          </cell>
          <cell r="E620">
            <v>193.03</v>
          </cell>
        </row>
        <row r="621">
          <cell r="C621" t="str">
            <v>COLOMBIA</v>
          </cell>
          <cell r="D621">
            <v>14.52</v>
          </cell>
          <cell r="E621">
            <v>897.52</v>
          </cell>
        </row>
        <row r="622">
          <cell r="C622" t="str">
            <v>COSTA RICA</v>
          </cell>
          <cell r="D622">
            <v>27.82</v>
          </cell>
          <cell r="E622">
            <v>125.32</v>
          </cell>
        </row>
        <row r="623">
          <cell r="C623" t="str">
            <v>REPUBLICA DOMINICANA</v>
          </cell>
          <cell r="D623">
            <v>12.22</v>
          </cell>
          <cell r="E623">
            <v>68.52</v>
          </cell>
        </row>
        <row r="624">
          <cell r="C624" t="str">
            <v>ECUADOR</v>
          </cell>
          <cell r="D624">
            <v>52.75</v>
          </cell>
          <cell r="E624">
            <v>186.46</v>
          </cell>
        </row>
        <row r="625">
          <cell r="C625" t="str">
            <v>GUATEMALA</v>
          </cell>
          <cell r="D625">
            <v>50.34</v>
          </cell>
          <cell r="E625">
            <v>145.91</v>
          </cell>
        </row>
        <row r="626">
          <cell r="C626" t="str">
            <v>HONDURAS</v>
          </cell>
          <cell r="D626">
            <v>31.73</v>
          </cell>
          <cell r="E626">
            <v>27.7</v>
          </cell>
        </row>
        <row r="627">
          <cell r="C627" t="str">
            <v>MEXICO</v>
          </cell>
          <cell r="D627">
            <v>12.33</v>
          </cell>
          <cell r="E627">
            <v>36.82</v>
          </cell>
        </row>
        <row r="628">
          <cell r="C628" t="str">
            <v>PUERTO RICO</v>
          </cell>
          <cell r="D628">
            <v>292.39999999999998</v>
          </cell>
          <cell r="E628">
            <v>1072.19</v>
          </cell>
        </row>
        <row r="629">
          <cell r="C629" t="str">
            <v>EL SALVADOR</v>
          </cell>
          <cell r="D629">
            <v>29.95</v>
          </cell>
          <cell r="E629">
            <v>153.5</v>
          </cell>
        </row>
        <row r="630">
          <cell r="C630" t="str">
            <v>ESTADOS UNIDOS</v>
          </cell>
          <cell r="D630">
            <v>615.84</v>
          </cell>
          <cell r="E630">
            <v>642.71</v>
          </cell>
        </row>
        <row r="631">
          <cell r="A631">
            <v>4823906000</v>
          </cell>
          <cell r="B631" t="str">
            <v>Patrones, modelos y plantillas, de papel, cartón, guata de celulo</v>
          </cell>
          <cell r="C631" t="str">
            <v>ESTADOS UNIDOS</v>
          </cell>
          <cell r="D631">
            <v>0.03</v>
          </cell>
          <cell r="E631">
            <v>1</v>
          </cell>
        </row>
        <row r="632">
          <cell r="A632">
            <v>4823909900</v>
          </cell>
          <cell r="B632" t="str">
            <v>Demás papeles, cartones, cortados en formato; y demás artic. De</v>
          </cell>
          <cell r="C632" t="str">
            <v>ARUBA</v>
          </cell>
          <cell r="D632">
            <v>36.31</v>
          </cell>
          <cell r="E632">
            <v>54</v>
          </cell>
        </row>
        <row r="633">
          <cell r="C633" t="str">
            <v>BOLIVIA</v>
          </cell>
          <cell r="D633">
            <v>320.62</v>
          </cell>
          <cell r="E633">
            <v>668.97</v>
          </cell>
        </row>
        <row r="634">
          <cell r="C634" t="str">
            <v>CHILE</v>
          </cell>
          <cell r="D634">
            <v>10945.52</v>
          </cell>
          <cell r="E634">
            <v>8297.14</v>
          </cell>
        </row>
        <row r="635">
          <cell r="C635" t="str">
            <v>COLOMBIA</v>
          </cell>
          <cell r="D635">
            <v>20450.580000000002</v>
          </cell>
          <cell r="E635">
            <v>52521.36</v>
          </cell>
        </row>
        <row r="636">
          <cell r="C636" t="str">
            <v>ALEMANIA</v>
          </cell>
          <cell r="D636">
            <v>1</v>
          </cell>
          <cell r="E636">
            <v>25</v>
          </cell>
        </row>
        <row r="637">
          <cell r="C637" t="str">
            <v>REPUBLICA DOMINICANA</v>
          </cell>
          <cell r="D637">
            <v>8.93</v>
          </cell>
          <cell r="E637">
            <v>70</v>
          </cell>
        </row>
        <row r="638">
          <cell r="C638" t="str">
            <v>ECUADOR</v>
          </cell>
          <cell r="D638">
            <v>2601.83</v>
          </cell>
          <cell r="E638">
            <v>17556.099999999999</v>
          </cell>
        </row>
        <row r="639">
          <cell r="C639" t="str">
            <v>ITALIA</v>
          </cell>
          <cell r="D639">
            <v>9.09</v>
          </cell>
          <cell r="E639">
            <v>55</v>
          </cell>
        </row>
        <row r="640">
          <cell r="C640" t="str">
            <v>MEXICO</v>
          </cell>
          <cell r="D640">
            <v>14.18</v>
          </cell>
          <cell r="E640">
            <v>390</v>
          </cell>
        </row>
        <row r="641">
          <cell r="C641" t="str">
            <v>ESTADOS UNIDOS</v>
          </cell>
          <cell r="D641">
            <v>13.84</v>
          </cell>
          <cell r="E641">
            <v>56.83</v>
          </cell>
        </row>
        <row r="642">
          <cell r="C642" t="str">
            <v>URUGUAY</v>
          </cell>
          <cell r="D642">
            <v>4.4800000000000004</v>
          </cell>
          <cell r="E642">
            <v>130</v>
          </cell>
        </row>
        <row r="643">
          <cell r="C643" t="str">
            <v>VENEZUELA</v>
          </cell>
          <cell r="D643">
            <v>2576.17</v>
          </cell>
          <cell r="E643">
            <v>4284</v>
          </cell>
        </row>
        <row r="644">
          <cell r="B644" t="str">
            <v/>
          </cell>
          <cell r="D644">
            <v>29898264.720000025</v>
          </cell>
          <cell r="E644">
            <v>23318711.879999995</v>
          </cell>
        </row>
        <row r="645">
          <cell r="B645" t="str">
            <v/>
          </cell>
        </row>
        <row r="646">
          <cell r="A646">
            <v>9401610000</v>
          </cell>
          <cell r="B646" t="str">
            <v>Asientos con relleno y armazón de madera</v>
          </cell>
          <cell r="C646" t="str">
            <v>ANTILLAS HOLANDESAS</v>
          </cell>
          <cell r="D646">
            <v>22384</v>
          </cell>
          <cell r="E646">
            <v>82914</v>
          </cell>
        </row>
        <row r="647">
          <cell r="C647" t="str">
            <v>CHILE</v>
          </cell>
          <cell r="D647">
            <v>1887.17</v>
          </cell>
          <cell r="E647">
            <v>340.2</v>
          </cell>
        </row>
        <row r="648">
          <cell r="C648" t="str">
            <v>COLOMBIA</v>
          </cell>
          <cell r="D648">
            <v>23.36</v>
          </cell>
          <cell r="E648">
            <v>120</v>
          </cell>
        </row>
        <row r="649">
          <cell r="C649" t="str">
            <v>ALEMANIA</v>
          </cell>
          <cell r="D649">
            <v>5</v>
          </cell>
          <cell r="E649">
            <v>170</v>
          </cell>
        </row>
        <row r="650">
          <cell r="C650" t="str">
            <v>REPUBLICA DOMINICANA</v>
          </cell>
          <cell r="D650">
            <v>68.62</v>
          </cell>
          <cell r="E650">
            <v>190</v>
          </cell>
        </row>
        <row r="651">
          <cell r="C651" t="str">
            <v>ECUADOR</v>
          </cell>
          <cell r="D651">
            <v>4.8899999999999997</v>
          </cell>
          <cell r="E651">
            <v>24.8</v>
          </cell>
        </row>
        <row r="652">
          <cell r="C652" t="str">
            <v>ESPAYA</v>
          </cell>
          <cell r="D652">
            <v>476.34</v>
          </cell>
          <cell r="E652">
            <v>735</v>
          </cell>
        </row>
        <row r="653">
          <cell r="C653" t="str">
            <v>REINO UNIDO</v>
          </cell>
          <cell r="D653">
            <v>2465.9299999999998</v>
          </cell>
          <cell r="E653">
            <v>6780</v>
          </cell>
        </row>
        <row r="654">
          <cell r="C654" t="str">
            <v>MEXICO</v>
          </cell>
          <cell r="D654">
            <v>28.38</v>
          </cell>
          <cell r="E654">
            <v>139.80000000000001</v>
          </cell>
        </row>
        <row r="655">
          <cell r="C655" t="str">
            <v>NICARAGUA</v>
          </cell>
          <cell r="D655">
            <v>669.6</v>
          </cell>
          <cell r="E655">
            <v>2778</v>
          </cell>
        </row>
        <row r="656">
          <cell r="A656" t="str">
            <v xml:space="preserve">ELABORACIÓN  </v>
          </cell>
          <cell r="B656" t="str">
            <v>:  Instituto Nacional de Recursos Naturales - INRENA-DGFFS</v>
          </cell>
          <cell r="E656" t="str">
            <v>Continúa…</v>
          </cell>
        </row>
        <row r="657">
          <cell r="C657" t="str">
            <v>PUERTO RICO</v>
          </cell>
          <cell r="D657">
            <v>4331.6000000000004</v>
          </cell>
          <cell r="E657">
            <v>9501.77</v>
          </cell>
        </row>
        <row r="658">
          <cell r="C658" t="str">
            <v>ESTADOS UNIDOS</v>
          </cell>
          <cell r="D658">
            <v>14707.73</v>
          </cell>
          <cell r="E658">
            <v>118642.49</v>
          </cell>
        </row>
        <row r="659">
          <cell r="C659" t="str">
            <v>VENEZUELA</v>
          </cell>
          <cell r="D659">
            <v>229.02</v>
          </cell>
          <cell r="E659">
            <v>1181.46</v>
          </cell>
        </row>
        <row r="660">
          <cell r="A660">
            <v>9401690000</v>
          </cell>
          <cell r="B660" t="str">
            <v>Los demás asientos con armazón de madera</v>
          </cell>
          <cell r="C660" t="str">
            <v>AUSTRALIA</v>
          </cell>
          <cell r="D660">
            <v>0</v>
          </cell>
          <cell r="E660">
            <v>0</v>
          </cell>
        </row>
        <row r="661">
          <cell r="C661" t="str">
            <v>CANADA</v>
          </cell>
          <cell r="D661">
            <v>86.45</v>
          </cell>
          <cell r="E661">
            <v>213.25</v>
          </cell>
        </row>
        <row r="662">
          <cell r="C662" t="str">
            <v>CHILE</v>
          </cell>
          <cell r="D662">
            <v>900</v>
          </cell>
          <cell r="E662">
            <v>4949</v>
          </cell>
        </row>
        <row r="663">
          <cell r="C663" t="str">
            <v>COSTA RICA</v>
          </cell>
          <cell r="D663">
            <v>180.9</v>
          </cell>
          <cell r="E663">
            <v>628</v>
          </cell>
        </row>
        <row r="664">
          <cell r="C664" t="str">
            <v>SUIZA</v>
          </cell>
          <cell r="D664">
            <v>12.66</v>
          </cell>
          <cell r="E664">
            <v>63.99</v>
          </cell>
        </row>
        <row r="665">
          <cell r="C665" t="str">
            <v>ALEMANIA</v>
          </cell>
          <cell r="D665">
            <v>56.7</v>
          </cell>
          <cell r="E665">
            <v>1756.82</v>
          </cell>
        </row>
        <row r="666">
          <cell r="C666" t="str">
            <v>REPUBLICA DOMINICANA</v>
          </cell>
          <cell r="D666">
            <v>182.89</v>
          </cell>
          <cell r="E666">
            <v>375</v>
          </cell>
        </row>
        <row r="667">
          <cell r="C667" t="str">
            <v>ECUADOR</v>
          </cell>
          <cell r="D667">
            <v>266.31</v>
          </cell>
          <cell r="E667">
            <v>2421</v>
          </cell>
        </row>
        <row r="668">
          <cell r="C668" t="str">
            <v>ESPAYA</v>
          </cell>
          <cell r="D668">
            <v>12348.48</v>
          </cell>
          <cell r="E668">
            <v>22354.54</v>
          </cell>
        </row>
        <row r="669">
          <cell r="C669" t="str">
            <v>FRANCIA</v>
          </cell>
          <cell r="D669">
            <v>1617.94</v>
          </cell>
          <cell r="E669">
            <v>8790.56</v>
          </cell>
        </row>
        <row r="670">
          <cell r="C670" t="str">
            <v>REINO UNIDO</v>
          </cell>
          <cell r="D670">
            <v>78</v>
          </cell>
          <cell r="E670">
            <v>426.8</v>
          </cell>
        </row>
        <row r="671">
          <cell r="C671" t="str">
            <v>GUAYANA FRANCESA</v>
          </cell>
          <cell r="D671">
            <v>19.559999999999999</v>
          </cell>
          <cell r="E671">
            <v>225</v>
          </cell>
        </row>
        <row r="672">
          <cell r="C672" t="str">
            <v>GRECIA</v>
          </cell>
          <cell r="D672">
            <v>43.29</v>
          </cell>
          <cell r="E672">
            <v>320</v>
          </cell>
        </row>
        <row r="673">
          <cell r="C673" t="str">
            <v>GUATEMALA</v>
          </cell>
          <cell r="D673">
            <v>10.09</v>
          </cell>
          <cell r="E673">
            <v>24</v>
          </cell>
        </row>
        <row r="674">
          <cell r="C674" t="str">
            <v>HAITI</v>
          </cell>
          <cell r="D674">
            <v>25.83</v>
          </cell>
          <cell r="E674">
            <v>520</v>
          </cell>
        </row>
        <row r="675">
          <cell r="C675" t="str">
            <v>ITALIA</v>
          </cell>
          <cell r="D675">
            <v>16129.99</v>
          </cell>
          <cell r="E675">
            <v>140685.31</v>
          </cell>
        </row>
        <row r="676">
          <cell r="C676" t="str">
            <v>JAPON</v>
          </cell>
          <cell r="D676">
            <v>409.23</v>
          </cell>
          <cell r="E676">
            <v>3634.9</v>
          </cell>
        </row>
        <row r="677">
          <cell r="C677" t="str">
            <v>COREA (SUR), REPUBLICA DE</v>
          </cell>
          <cell r="D677">
            <v>0.36</v>
          </cell>
          <cell r="E677">
            <v>1.65</v>
          </cell>
        </row>
        <row r="678">
          <cell r="C678" t="str">
            <v>MEXICO</v>
          </cell>
          <cell r="D678">
            <v>4.1399999999999997</v>
          </cell>
          <cell r="E678">
            <v>28</v>
          </cell>
        </row>
        <row r="679">
          <cell r="C679" t="str">
            <v>PANAMA</v>
          </cell>
          <cell r="D679">
            <v>59.14</v>
          </cell>
          <cell r="E679">
            <v>265</v>
          </cell>
        </row>
        <row r="680">
          <cell r="C680" t="str">
            <v>PUERTO RICO</v>
          </cell>
          <cell r="D680">
            <v>1750.32</v>
          </cell>
          <cell r="E680">
            <v>15957.98</v>
          </cell>
        </row>
        <row r="681">
          <cell r="C681" t="str">
            <v>ESTADOS UNIDOS</v>
          </cell>
          <cell r="D681">
            <v>82724.73</v>
          </cell>
          <cell r="E681">
            <v>557951.18000000005</v>
          </cell>
        </row>
        <row r="682">
          <cell r="C682" t="str">
            <v>VENEZUELA</v>
          </cell>
          <cell r="D682">
            <v>32.35</v>
          </cell>
          <cell r="E682">
            <v>368</v>
          </cell>
        </row>
        <row r="683">
          <cell r="A683">
            <v>9403300000</v>
          </cell>
          <cell r="B683" t="str">
            <v>Muebles de madera del tipo de los utilizados en oficinas</v>
          </cell>
          <cell r="C683" t="str">
            <v>ANTILLAS HOLANDESAS</v>
          </cell>
          <cell r="D683">
            <v>6169.57</v>
          </cell>
          <cell r="E683">
            <v>21616</v>
          </cell>
        </row>
        <row r="684">
          <cell r="C684" t="str">
            <v>ARGENTINA</v>
          </cell>
          <cell r="D684">
            <v>2.76</v>
          </cell>
          <cell r="E684">
            <v>121.78</v>
          </cell>
        </row>
        <row r="685">
          <cell r="C685" t="str">
            <v>CANADA</v>
          </cell>
          <cell r="D685">
            <v>5.08</v>
          </cell>
          <cell r="E685">
            <v>27.4</v>
          </cell>
        </row>
        <row r="686">
          <cell r="C686" t="str">
            <v>CHILE</v>
          </cell>
          <cell r="D686">
            <v>3034.08</v>
          </cell>
          <cell r="E686">
            <v>558.65</v>
          </cell>
        </row>
        <row r="687">
          <cell r="C687" t="str">
            <v>ALEMANIA</v>
          </cell>
          <cell r="D687">
            <v>188.96</v>
          </cell>
          <cell r="E687">
            <v>1430</v>
          </cell>
        </row>
        <row r="688">
          <cell r="C688" t="str">
            <v>ECUADOR</v>
          </cell>
          <cell r="D688">
            <v>523</v>
          </cell>
          <cell r="E688">
            <v>2652.58</v>
          </cell>
        </row>
        <row r="689">
          <cell r="C689" t="str">
            <v>ESPAYA</v>
          </cell>
          <cell r="D689">
            <v>1087.6199999999999</v>
          </cell>
          <cell r="E689">
            <v>3131</v>
          </cell>
        </row>
        <row r="690">
          <cell r="C690" t="str">
            <v>FRANCIA</v>
          </cell>
          <cell r="D690">
            <v>574.01</v>
          </cell>
          <cell r="E690">
            <v>2861</v>
          </cell>
        </row>
        <row r="691">
          <cell r="C691" t="str">
            <v>REINO UNIDO</v>
          </cell>
          <cell r="D691">
            <v>772.82</v>
          </cell>
          <cell r="E691">
            <v>2940</v>
          </cell>
        </row>
        <row r="692">
          <cell r="C692" t="str">
            <v>ITALIA</v>
          </cell>
          <cell r="D692">
            <v>742.4</v>
          </cell>
          <cell r="E692">
            <v>6394</v>
          </cell>
        </row>
        <row r="693">
          <cell r="C693" t="str">
            <v>JAPON</v>
          </cell>
          <cell r="D693">
            <v>367.28</v>
          </cell>
          <cell r="E693">
            <v>2520</v>
          </cell>
        </row>
        <row r="694">
          <cell r="A694" t="str">
            <v xml:space="preserve">ELABORACIÓN  </v>
          </cell>
          <cell r="B694" t="str">
            <v>:  Instituto Nacional de Recursos Naturales - INRENA-DGFFS</v>
          </cell>
          <cell r="E694" t="str">
            <v>Continúa…</v>
          </cell>
        </row>
        <row r="695">
          <cell r="C695" t="str">
            <v>PUERTO RICO</v>
          </cell>
          <cell r="D695">
            <v>246.28</v>
          </cell>
          <cell r="E695">
            <v>2060</v>
          </cell>
        </row>
        <row r="696">
          <cell r="C696" t="str">
            <v>ARABIA SAUDITA</v>
          </cell>
          <cell r="D696">
            <v>204.51</v>
          </cell>
          <cell r="E696">
            <v>1498.5</v>
          </cell>
        </row>
        <row r="697">
          <cell r="C697" t="str">
            <v>ESTADOS UNIDOS</v>
          </cell>
          <cell r="D697">
            <v>46291.17</v>
          </cell>
          <cell r="E697">
            <v>321890.87</v>
          </cell>
        </row>
        <row r="698">
          <cell r="C698" t="str">
            <v>VENEZUELA</v>
          </cell>
          <cell r="D698">
            <v>32.950000000000003</v>
          </cell>
          <cell r="E698">
            <v>170</v>
          </cell>
        </row>
        <row r="699">
          <cell r="C699" t="str">
            <v>SUDAFRICA, REPUBLICA DE</v>
          </cell>
          <cell r="D699">
            <v>23</v>
          </cell>
          <cell r="E699">
            <v>5</v>
          </cell>
        </row>
        <row r="700">
          <cell r="A700">
            <v>9403400000</v>
          </cell>
          <cell r="B700" t="str">
            <v>Muebles de madera del tipo de los utilizados en cocinas</v>
          </cell>
          <cell r="C700" t="str">
            <v>ALEMANIA</v>
          </cell>
          <cell r="D700">
            <v>14.71</v>
          </cell>
          <cell r="E700">
            <v>238</v>
          </cell>
        </row>
        <row r="701">
          <cell r="C701" t="str">
            <v>REPUBLICA DOMINICANA</v>
          </cell>
          <cell r="D701">
            <v>16.7</v>
          </cell>
          <cell r="E701">
            <v>100</v>
          </cell>
        </row>
        <row r="702">
          <cell r="C702" t="str">
            <v>ESPAYA</v>
          </cell>
          <cell r="D702">
            <v>106.62</v>
          </cell>
          <cell r="E702">
            <v>622</v>
          </cell>
        </row>
        <row r="703">
          <cell r="C703" t="str">
            <v>FRANCIA</v>
          </cell>
          <cell r="D703">
            <v>940.26</v>
          </cell>
          <cell r="E703">
            <v>4705</v>
          </cell>
        </row>
        <row r="704">
          <cell r="C704" t="str">
            <v>ITALIA</v>
          </cell>
          <cell r="D704">
            <v>47.93</v>
          </cell>
          <cell r="E704">
            <v>290</v>
          </cell>
        </row>
        <row r="705">
          <cell r="C705" t="str">
            <v>JAPON</v>
          </cell>
          <cell r="D705">
            <v>2195.3200000000002</v>
          </cell>
          <cell r="E705">
            <v>7382.33</v>
          </cell>
        </row>
        <row r="706">
          <cell r="C706" t="str">
            <v>PUERTO RICO</v>
          </cell>
          <cell r="D706">
            <v>10.4</v>
          </cell>
          <cell r="E706">
            <v>130</v>
          </cell>
        </row>
        <row r="707">
          <cell r="C707" t="str">
            <v>ESTADOS UNIDOS</v>
          </cell>
          <cell r="D707">
            <v>8143.02</v>
          </cell>
          <cell r="E707">
            <v>35223.01</v>
          </cell>
        </row>
        <row r="708">
          <cell r="A708">
            <v>9403500000</v>
          </cell>
          <cell r="B708" t="str">
            <v>Muebles de madera del tipo de los utilizados en dormitorios</v>
          </cell>
          <cell r="C708" t="str">
            <v>ANTILLAS HOLANDESAS</v>
          </cell>
          <cell r="D708">
            <v>19049.47</v>
          </cell>
          <cell r="E708">
            <v>65439</v>
          </cell>
        </row>
        <row r="709">
          <cell r="C709" t="str">
            <v>ARGENTINA</v>
          </cell>
          <cell r="D709">
            <v>69.569999999999993</v>
          </cell>
          <cell r="E709">
            <v>80</v>
          </cell>
        </row>
        <row r="710">
          <cell r="C710" t="str">
            <v>BRASIL</v>
          </cell>
          <cell r="D710">
            <v>15</v>
          </cell>
          <cell r="E710">
            <v>1</v>
          </cell>
        </row>
        <row r="711">
          <cell r="C711" t="str">
            <v>CANADA</v>
          </cell>
          <cell r="D711">
            <v>66.08</v>
          </cell>
          <cell r="E711">
            <v>167.8</v>
          </cell>
        </row>
        <row r="712">
          <cell r="C712" t="str">
            <v>CHILE</v>
          </cell>
          <cell r="D712">
            <v>13153.43</v>
          </cell>
          <cell r="E712">
            <v>5143.59</v>
          </cell>
        </row>
        <row r="713">
          <cell r="C713" t="str">
            <v>COLOMBIA</v>
          </cell>
          <cell r="D713">
            <v>16.239999999999998</v>
          </cell>
          <cell r="E713">
            <v>83.4</v>
          </cell>
        </row>
        <row r="714">
          <cell r="C714" t="str">
            <v>COSTA RICA</v>
          </cell>
          <cell r="D714">
            <v>94.77</v>
          </cell>
          <cell r="E714">
            <v>329</v>
          </cell>
        </row>
        <row r="715">
          <cell r="C715" t="str">
            <v>ALEMANIA</v>
          </cell>
          <cell r="D715">
            <v>641.58000000000004</v>
          </cell>
          <cell r="E715">
            <v>5981</v>
          </cell>
        </row>
        <row r="716">
          <cell r="C716" t="str">
            <v>REPUBLICA DOMINICANA</v>
          </cell>
          <cell r="D716">
            <v>957.67</v>
          </cell>
          <cell r="E716">
            <v>2425</v>
          </cell>
        </row>
        <row r="717">
          <cell r="C717" t="str">
            <v>ECUADOR</v>
          </cell>
          <cell r="D717">
            <v>4200</v>
          </cell>
          <cell r="E717">
            <v>15705.3</v>
          </cell>
        </row>
        <row r="718">
          <cell r="C718" t="str">
            <v>ESPAYA</v>
          </cell>
          <cell r="D718">
            <v>9577.35</v>
          </cell>
          <cell r="E718">
            <v>13831</v>
          </cell>
        </row>
        <row r="719">
          <cell r="C719" t="str">
            <v>FRANCIA</v>
          </cell>
          <cell r="D719">
            <v>14244.47</v>
          </cell>
          <cell r="E719">
            <v>62270.76</v>
          </cell>
        </row>
        <row r="720">
          <cell r="C720" t="str">
            <v>REINO UNIDO</v>
          </cell>
          <cell r="D720">
            <v>2827.02</v>
          </cell>
          <cell r="E720">
            <v>13999.4</v>
          </cell>
        </row>
        <row r="721">
          <cell r="C721" t="str">
            <v>ITALIA</v>
          </cell>
          <cell r="D721">
            <v>20932.919999999998</v>
          </cell>
          <cell r="E721">
            <v>177063.4</v>
          </cell>
        </row>
        <row r="722">
          <cell r="C722" t="str">
            <v>JAPON</v>
          </cell>
          <cell r="D722">
            <v>5775.16</v>
          </cell>
          <cell r="E722">
            <v>20595.12</v>
          </cell>
        </row>
        <row r="723">
          <cell r="C723" t="str">
            <v>MALTA</v>
          </cell>
          <cell r="D723">
            <v>226.31</v>
          </cell>
          <cell r="E723">
            <v>1620</v>
          </cell>
        </row>
        <row r="724">
          <cell r="C724" t="str">
            <v>MEXICO</v>
          </cell>
          <cell r="D724">
            <v>83.67</v>
          </cell>
          <cell r="E724">
            <v>607</v>
          </cell>
        </row>
        <row r="725">
          <cell r="C725" t="str">
            <v>NICARAGUA</v>
          </cell>
          <cell r="D725">
            <v>758.3</v>
          </cell>
          <cell r="E725">
            <v>3146</v>
          </cell>
        </row>
        <row r="726">
          <cell r="C726" t="str">
            <v>PANAMA</v>
          </cell>
          <cell r="D726">
            <v>339.22</v>
          </cell>
          <cell r="E726">
            <v>1520</v>
          </cell>
        </row>
        <row r="727">
          <cell r="C727" t="str">
            <v>PUERTO RICO</v>
          </cell>
          <cell r="D727">
            <v>2033.45</v>
          </cell>
          <cell r="E727">
            <v>10168.27</v>
          </cell>
        </row>
        <row r="728">
          <cell r="C728" t="str">
            <v>ARABIA SAUDITA</v>
          </cell>
          <cell r="D728">
            <v>417.85</v>
          </cell>
          <cell r="E728">
            <v>2928</v>
          </cell>
        </row>
        <row r="729">
          <cell r="C729" t="str">
            <v>ESTADOS UNIDOS</v>
          </cell>
          <cell r="D729">
            <v>301146.51</v>
          </cell>
          <cell r="E729">
            <v>1626356.47</v>
          </cell>
        </row>
        <row r="730">
          <cell r="C730" t="str">
            <v>VENEZUELA</v>
          </cell>
          <cell r="D730">
            <v>200.65</v>
          </cell>
          <cell r="E730">
            <v>1344</v>
          </cell>
        </row>
        <row r="731">
          <cell r="A731" t="str">
            <v xml:space="preserve">ELABORACIÓN  </v>
          </cell>
          <cell r="B731" t="str">
            <v>:  Instituto Nacional de Recursos Naturales - INRENA-DGFFS</v>
          </cell>
          <cell r="E731" t="str">
            <v>Continúa…</v>
          </cell>
        </row>
        <row r="732">
          <cell r="A732">
            <v>9403600000</v>
          </cell>
          <cell r="B732" t="str">
            <v>Los demás muebles de madera</v>
          </cell>
          <cell r="C732" t="str">
            <v>ANTILLAS HOLANDESAS</v>
          </cell>
          <cell r="D732">
            <v>9149.52</v>
          </cell>
          <cell r="E732">
            <v>33880</v>
          </cell>
        </row>
        <row r="733">
          <cell r="C733" t="str">
            <v>ARGENTINA</v>
          </cell>
          <cell r="D733">
            <v>44.12</v>
          </cell>
          <cell r="E733">
            <v>208</v>
          </cell>
        </row>
        <row r="734">
          <cell r="C734" t="str">
            <v>AUSTRIA</v>
          </cell>
          <cell r="D734">
            <v>25.96</v>
          </cell>
          <cell r="E734">
            <v>195</v>
          </cell>
        </row>
        <row r="735">
          <cell r="C735" t="str">
            <v>AUSTRALIA</v>
          </cell>
          <cell r="D735">
            <v>2101.9299999999998</v>
          </cell>
          <cell r="E735">
            <v>11557.36</v>
          </cell>
        </row>
        <row r="736">
          <cell r="C736" t="str">
            <v>ARUBA</v>
          </cell>
          <cell r="D736">
            <v>362.33</v>
          </cell>
          <cell r="E736">
            <v>685</v>
          </cell>
        </row>
        <row r="737">
          <cell r="C737" t="str">
            <v>BARBADOS</v>
          </cell>
          <cell r="D737">
            <v>4.6100000000000003</v>
          </cell>
          <cell r="E737">
            <v>20</v>
          </cell>
        </row>
        <row r="738">
          <cell r="C738" t="str">
            <v>BOLIVIA</v>
          </cell>
          <cell r="D738">
            <v>1267</v>
          </cell>
          <cell r="E738">
            <v>8640</v>
          </cell>
        </row>
        <row r="739">
          <cell r="C739" t="str">
            <v>BRASIL</v>
          </cell>
          <cell r="D739">
            <v>60</v>
          </cell>
          <cell r="E739">
            <v>4</v>
          </cell>
        </row>
        <row r="740">
          <cell r="C740" t="str">
            <v>CANADA</v>
          </cell>
          <cell r="D740">
            <v>591.61</v>
          </cell>
          <cell r="E740">
            <v>4573.75</v>
          </cell>
        </row>
        <row r="741">
          <cell r="C741" t="str">
            <v>CHILE</v>
          </cell>
          <cell r="D741">
            <v>3613.89</v>
          </cell>
          <cell r="E741">
            <v>5393.82</v>
          </cell>
        </row>
        <row r="742">
          <cell r="C742" t="str">
            <v>COLOMBIA</v>
          </cell>
          <cell r="D742">
            <v>236.77</v>
          </cell>
          <cell r="E742">
            <v>1772</v>
          </cell>
        </row>
        <row r="743">
          <cell r="C743" t="str">
            <v>COSTA RICA</v>
          </cell>
          <cell r="D743">
            <v>553.35</v>
          </cell>
          <cell r="E743">
            <v>1921</v>
          </cell>
        </row>
        <row r="744">
          <cell r="C744" t="str">
            <v>SUIZA</v>
          </cell>
          <cell r="D744">
            <v>3.33</v>
          </cell>
          <cell r="E744">
            <v>23.72</v>
          </cell>
        </row>
        <row r="745">
          <cell r="C745" t="str">
            <v>ALEMANIA</v>
          </cell>
          <cell r="D745">
            <v>1875.68</v>
          </cell>
          <cell r="E745">
            <v>22980.080000000002</v>
          </cell>
        </row>
        <row r="746">
          <cell r="C746" t="str">
            <v>REPUBLICA DOMINICANA</v>
          </cell>
          <cell r="D746">
            <v>3018.56</v>
          </cell>
          <cell r="E746">
            <v>7804</v>
          </cell>
        </row>
        <row r="747">
          <cell r="C747" t="str">
            <v>ECUADOR</v>
          </cell>
          <cell r="D747">
            <v>798.72</v>
          </cell>
          <cell r="E747">
            <v>7261.15</v>
          </cell>
        </row>
        <row r="748">
          <cell r="C748" t="str">
            <v>ESPAYA</v>
          </cell>
          <cell r="D748">
            <v>15624.55</v>
          </cell>
          <cell r="E748">
            <v>37448.28</v>
          </cell>
        </row>
        <row r="749">
          <cell r="C749" t="str">
            <v>FRANCIA</v>
          </cell>
          <cell r="D749">
            <v>16526.03</v>
          </cell>
          <cell r="E749">
            <v>87878.92</v>
          </cell>
        </row>
        <row r="750">
          <cell r="C750" t="str">
            <v>REINO UNIDO</v>
          </cell>
          <cell r="D750">
            <v>8562.5400000000009</v>
          </cell>
          <cell r="E750">
            <v>33674.400000000001</v>
          </cell>
        </row>
        <row r="751">
          <cell r="C751" t="str">
            <v>GUAYANA FRANCESA</v>
          </cell>
          <cell r="D751">
            <v>2.93</v>
          </cell>
          <cell r="E751">
            <v>72.8</v>
          </cell>
        </row>
        <row r="752">
          <cell r="C752" t="str">
            <v>GRECIA</v>
          </cell>
          <cell r="D752">
            <v>206.42</v>
          </cell>
          <cell r="E752">
            <v>1526</v>
          </cell>
        </row>
        <row r="753">
          <cell r="C753" t="str">
            <v>GUATEMALA</v>
          </cell>
          <cell r="D753">
            <v>136.99</v>
          </cell>
          <cell r="E753">
            <v>461</v>
          </cell>
        </row>
        <row r="754">
          <cell r="C754" t="str">
            <v>HAITI</v>
          </cell>
          <cell r="D754">
            <v>222.52</v>
          </cell>
          <cell r="E754">
            <v>4480</v>
          </cell>
        </row>
        <row r="755">
          <cell r="C755" t="str">
            <v>ISRAEL</v>
          </cell>
          <cell r="D755">
            <v>34.090000000000003</v>
          </cell>
          <cell r="E755">
            <v>55</v>
          </cell>
        </row>
        <row r="756">
          <cell r="C756" t="str">
            <v>ITALIA</v>
          </cell>
          <cell r="D756">
            <v>37477.769999999997</v>
          </cell>
          <cell r="E756">
            <v>293222.26</v>
          </cell>
        </row>
        <row r="757">
          <cell r="C757" t="str">
            <v>JAPON</v>
          </cell>
          <cell r="D757">
            <v>5110.6899999999996</v>
          </cell>
          <cell r="E757">
            <v>28129.45</v>
          </cell>
        </row>
        <row r="758">
          <cell r="C758" t="str">
            <v>MALTA</v>
          </cell>
          <cell r="D758">
            <v>94.99</v>
          </cell>
          <cell r="E758">
            <v>680</v>
          </cell>
        </row>
        <row r="759">
          <cell r="C759" t="str">
            <v>MEXICO</v>
          </cell>
          <cell r="D759">
            <v>1144.45</v>
          </cell>
          <cell r="E759">
            <v>14516.58</v>
          </cell>
        </row>
        <row r="760">
          <cell r="C760" t="str">
            <v>NICARAGUA</v>
          </cell>
          <cell r="D760">
            <v>988</v>
          </cell>
          <cell r="E760">
            <v>4099</v>
          </cell>
        </row>
        <row r="761">
          <cell r="C761" t="str">
            <v>PAISES BAJOS</v>
          </cell>
          <cell r="D761">
            <v>40</v>
          </cell>
          <cell r="E761">
            <v>110</v>
          </cell>
        </row>
        <row r="762">
          <cell r="C762" t="str">
            <v>PANAMA</v>
          </cell>
          <cell r="D762">
            <v>742.69</v>
          </cell>
          <cell r="E762">
            <v>3752.5</v>
          </cell>
        </row>
        <row r="763">
          <cell r="C763" t="str">
            <v>PUERTO RICO</v>
          </cell>
          <cell r="D763">
            <v>8421.7000000000007</v>
          </cell>
          <cell r="E763">
            <v>30947.98</v>
          </cell>
        </row>
        <row r="764">
          <cell r="C764" t="str">
            <v>ARABIA SAUDITA</v>
          </cell>
          <cell r="D764">
            <v>378.61</v>
          </cell>
          <cell r="E764">
            <v>2225.6999999999998</v>
          </cell>
        </row>
        <row r="765">
          <cell r="C765" t="str">
            <v>ESTADOS UNIDOS</v>
          </cell>
          <cell r="D765">
            <v>655893.35</v>
          </cell>
          <cell r="E765">
            <v>4433575.0599999996</v>
          </cell>
        </row>
        <row r="766">
          <cell r="C766" t="str">
            <v>VENEZUELA</v>
          </cell>
          <cell r="D766">
            <v>1378.56</v>
          </cell>
          <cell r="E766">
            <v>7808.01</v>
          </cell>
        </row>
        <row r="767">
          <cell r="C767" t="str">
            <v>SUDAFRICA, REPUBLICA DE</v>
          </cell>
          <cell r="D767">
            <v>1.68</v>
          </cell>
          <cell r="E767">
            <v>10</v>
          </cell>
        </row>
        <row r="768">
          <cell r="A768" t="str">
            <v xml:space="preserve">ELABORACIÓN  </v>
          </cell>
          <cell r="B768" t="str">
            <v>:  Instituto Nacional de Recursos Naturales - INRENA-DGFFS</v>
          </cell>
          <cell r="E768" t="str">
            <v>Continúa…</v>
          </cell>
        </row>
        <row r="769">
          <cell r="A769">
            <v>9403901000</v>
          </cell>
          <cell r="B769" t="str">
            <v>Partes para muebles de madera</v>
          </cell>
          <cell r="C769" t="str">
            <v>ANTILLAS HOLANDESAS</v>
          </cell>
          <cell r="D769">
            <v>6007.88</v>
          </cell>
          <cell r="E769">
            <v>23203</v>
          </cell>
        </row>
        <row r="770">
          <cell r="C770" t="str">
            <v>AUSTRALIA</v>
          </cell>
          <cell r="D770">
            <v>31.84</v>
          </cell>
          <cell r="E770">
            <v>108.4</v>
          </cell>
        </row>
        <row r="771">
          <cell r="C771" t="str">
            <v>CHILE</v>
          </cell>
          <cell r="D771">
            <v>4064.12</v>
          </cell>
          <cell r="E771">
            <v>732.64</v>
          </cell>
        </row>
        <row r="772">
          <cell r="C772" t="str">
            <v>COLOMBIA</v>
          </cell>
          <cell r="D772">
            <v>0.66</v>
          </cell>
          <cell r="E772">
            <v>5</v>
          </cell>
        </row>
        <row r="773">
          <cell r="C773" t="str">
            <v>ALEMANIA</v>
          </cell>
          <cell r="D773">
            <v>16.25</v>
          </cell>
          <cell r="E773">
            <v>139.86000000000001</v>
          </cell>
        </row>
        <row r="774">
          <cell r="C774" t="str">
            <v>ECUADOR</v>
          </cell>
          <cell r="D774">
            <v>1278.1099999999999</v>
          </cell>
          <cell r="E774">
            <v>6482.45</v>
          </cell>
        </row>
        <row r="775">
          <cell r="C775" t="str">
            <v>ESPAYA</v>
          </cell>
          <cell r="D775">
            <v>8273.7900000000009</v>
          </cell>
          <cell r="E775">
            <v>11020</v>
          </cell>
        </row>
        <row r="776">
          <cell r="C776" t="str">
            <v>FRANCIA</v>
          </cell>
          <cell r="D776">
            <v>221.34</v>
          </cell>
          <cell r="E776">
            <v>1143</v>
          </cell>
        </row>
        <row r="777">
          <cell r="C777" t="str">
            <v>REINO UNIDO</v>
          </cell>
          <cell r="D777">
            <v>32.99</v>
          </cell>
          <cell r="E777">
            <v>315</v>
          </cell>
        </row>
        <row r="778">
          <cell r="C778" t="str">
            <v>ITALIA</v>
          </cell>
          <cell r="D778">
            <v>1134.26</v>
          </cell>
          <cell r="E778">
            <v>9448</v>
          </cell>
        </row>
        <row r="779">
          <cell r="C779" t="str">
            <v>JAPON</v>
          </cell>
          <cell r="D779">
            <v>4907.26</v>
          </cell>
          <cell r="E779">
            <v>18550.169999999998</v>
          </cell>
        </row>
        <row r="780">
          <cell r="C780" t="str">
            <v>MEXICO</v>
          </cell>
          <cell r="D780">
            <v>0.61</v>
          </cell>
          <cell r="E780">
            <v>3</v>
          </cell>
        </row>
        <row r="781">
          <cell r="C781" t="str">
            <v>PUERTO RICO</v>
          </cell>
          <cell r="D781">
            <v>44.46</v>
          </cell>
          <cell r="E781">
            <v>224.9</v>
          </cell>
        </row>
        <row r="782">
          <cell r="C782" t="str">
            <v>ARABIA SAUDITA</v>
          </cell>
          <cell r="D782">
            <v>5.24</v>
          </cell>
          <cell r="E782">
            <v>20.100000000000001</v>
          </cell>
        </row>
        <row r="783">
          <cell r="C783" t="str">
            <v>ESTADOS UNIDOS</v>
          </cell>
          <cell r="D783">
            <v>15409.93</v>
          </cell>
          <cell r="E783">
            <v>111166.11</v>
          </cell>
        </row>
        <row r="784">
          <cell r="C784" t="str">
            <v>VENEZUELA</v>
          </cell>
          <cell r="D784">
            <v>108.82</v>
          </cell>
          <cell r="E784">
            <v>810</v>
          </cell>
        </row>
        <row r="785">
          <cell r="A785">
            <v>9403909000</v>
          </cell>
          <cell r="B785" t="str">
            <v>Partes para los demás muebles</v>
          </cell>
          <cell r="C785" t="str">
            <v>BOLIVIA</v>
          </cell>
          <cell r="D785">
            <v>291.20999999999998</v>
          </cell>
          <cell r="E785">
            <v>3335.91</v>
          </cell>
        </row>
        <row r="786">
          <cell r="C786" t="str">
            <v>ECUADOR</v>
          </cell>
          <cell r="D786">
            <v>3677.34</v>
          </cell>
          <cell r="E786">
            <v>17507.43</v>
          </cell>
        </row>
        <row r="787">
          <cell r="C787" t="str">
            <v>ESTADOS UNIDOS</v>
          </cell>
          <cell r="D787">
            <v>14.28</v>
          </cell>
          <cell r="E787">
            <v>90</v>
          </cell>
        </row>
        <row r="788">
          <cell r="A788">
            <v>9405990000</v>
          </cell>
          <cell r="B788" t="str">
            <v>Las demás partes</v>
          </cell>
          <cell r="C788" t="str">
            <v>AUSTRALIA</v>
          </cell>
          <cell r="D788">
            <v>1.32</v>
          </cell>
          <cell r="E788">
            <v>31</v>
          </cell>
        </row>
        <row r="789">
          <cell r="C789" t="str">
            <v>BOLIVIA</v>
          </cell>
          <cell r="D789">
            <v>71</v>
          </cell>
          <cell r="E789">
            <v>6</v>
          </cell>
        </row>
        <row r="790">
          <cell r="C790" t="str">
            <v>CHILE</v>
          </cell>
          <cell r="D790">
            <v>21.49</v>
          </cell>
          <cell r="E790">
            <v>268.86</v>
          </cell>
        </row>
        <row r="791">
          <cell r="C791" t="str">
            <v>ECUADOR</v>
          </cell>
          <cell r="D791">
            <v>150</v>
          </cell>
          <cell r="E791">
            <v>2030</v>
          </cell>
        </row>
        <row r="792">
          <cell r="C792" t="str">
            <v>ESPAYA</v>
          </cell>
          <cell r="D792">
            <v>42.32</v>
          </cell>
          <cell r="E792">
            <v>105</v>
          </cell>
        </row>
        <row r="793">
          <cell r="C793" t="str">
            <v>FRANCIA</v>
          </cell>
          <cell r="D793">
            <v>3.46</v>
          </cell>
          <cell r="E793">
            <v>15</v>
          </cell>
        </row>
        <row r="794">
          <cell r="C794" t="str">
            <v>ITALIA</v>
          </cell>
          <cell r="D794">
            <v>15.04</v>
          </cell>
          <cell r="E794">
            <v>171.5</v>
          </cell>
        </row>
        <row r="795">
          <cell r="C795" t="str">
            <v>JAPON</v>
          </cell>
          <cell r="D795">
            <v>9.81</v>
          </cell>
          <cell r="E795">
            <v>33.200000000000003</v>
          </cell>
        </row>
        <row r="796">
          <cell r="C796" t="str">
            <v>PANAMA</v>
          </cell>
          <cell r="D796">
            <v>40</v>
          </cell>
          <cell r="E796">
            <v>100</v>
          </cell>
        </row>
        <row r="797">
          <cell r="C797" t="str">
            <v>EL SALVADOR</v>
          </cell>
          <cell r="D797">
            <v>1250</v>
          </cell>
          <cell r="E797">
            <v>12597</v>
          </cell>
        </row>
        <row r="798">
          <cell r="C798" t="str">
            <v>ESTADOS UNIDOS</v>
          </cell>
          <cell r="D798">
            <v>7239.27</v>
          </cell>
          <cell r="E798">
            <v>74818.27</v>
          </cell>
        </row>
        <row r="799">
          <cell r="A799">
            <v>9406000000</v>
          </cell>
          <cell r="B799" t="str">
            <v>Construcciones prefabricadas.</v>
          </cell>
          <cell r="C799" t="str">
            <v>ECUADOR</v>
          </cell>
          <cell r="D799">
            <v>2844.8</v>
          </cell>
          <cell r="E799">
            <v>14428.45</v>
          </cell>
        </row>
        <row r="800">
          <cell r="C800" t="str">
            <v>PERU</v>
          </cell>
          <cell r="D800">
            <v>10378.799999999999</v>
          </cell>
          <cell r="E800">
            <v>5052.07</v>
          </cell>
        </row>
        <row r="801">
          <cell r="C801" t="str">
            <v>ESTADOS UNIDOS</v>
          </cell>
          <cell r="D801">
            <v>7542.5</v>
          </cell>
          <cell r="E801">
            <v>37041.14</v>
          </cell>
        </row>
        <row r="802">
          <cell r="B802" t="str">
            <v/>
          </cell>
          <cell r="D802">
            <v>1484614.2800000005</v>
          </cell>
          <cell r="E802">
            <v>8877443.4099999964</v>
          </cell>
        </row>
        <row r="803">
          <cell r="B803" t="str">
            <v/>
          </cell>
        </row>
        <row r="804">
          <cell r="A804">
            <v>9614200000</v>
          </cell>
          <cell r="B804" t="str">
            <v>Pipas y cazoletas</v>
          </cell>
          <cell r="C804" t="str">
            <v>EMIRATOS ARABES UNIDOS</v>
          </cell>
          <cell r="D804">
            <v>3.2</v>
          </cell>
          <cell r="E804">
            <v>42</v>
          </cell>
        </row>
        <row r="805">
          <cell r="C805" t="str">
            <v>ARGENTINA</v>
          </cell>
          <cell r="D805">
            <v>15.73</v>
          </cell>
          <cell r="E805">
            <v>56.98</v>
          </cell>
        </row>
        <row r="806">
          <cell r="A806" t="str">
            <v xml:space="preserve">ELABORACIÓN  </v>
          </cell>
          <cell r="B806" t="str">
            <v>:  Instituto Nacional de Recursos Naturales - INRENA-DGFFS</v>
          </cell>
          <cell r="E806" t="str">
            <v>Continúa…</v>
          </cell>
        </row>
        <row r="807">
          <cell r="C807" t="str">
            <v>AUSTRIA</v>
          </cell>
          <cell r="D807">
            <v>5.42</v>
          </cell>
          <cell r="E807">
            <v>34</v>
          </cell>
        </row>
        <row r="808">
          <cell r="C808" t="str">
            <v>ARUBA</v>
          </cell>
          <cell r="D808">
            <v>234.02</v>
          </cell>
          <cell r="E808">
            <v>348</v>
          </cell>
        </row>
        <row r="809">
          <cell r="C809" t="str">
            <v>BARBADOS</v>
          </cell>
          <cell r="D809">
            <v>8.19</v>
          </cell>
          <cell r="E809">
            <v>42</v>
          </cell>
        </row>
        <row r="810">
          <cell r="C810" t="str">
            <v>CANADA</v>
          </cell>
          <cell r="D810">
            <v>2.87</v>
          </cell>
          <cell r="E810">
            <v>25</v>
          </cell>
        </row>
        <row r="811">
          <cell r="C811" t="str">
            <v>ALEMANIA</v>
          </cell>
          <cell r="D811">
            <v>7.91</v>
          </cell>
          <cell r="E811">
            <v>28.68</v>
          </cell>
        </row>
        <row r="812">
          <cell r="C812" t="str">
            <v>REPUBLICA DOMINICANA</v>
          </cell>
          <cell r="D812">
            <v>646.36</v>
          </cell>
          <cell r="E812">
            <v>2316.04</v>
          </cell>
        </row>
        <row r="813">
          <cell r="C813" t="str">
            <v>ESPAYA</v>
          </cell>
          <cell r="D813">
            <v>4852.5200000000004</v>
          </cell>
          <cell r="E813">
            <v>65242.09</v>
          </cell>
        </row>
        <row r="814">
          <cell r="C814" t="str">
            <v>FRANCIA</v>
          </cell>
          <cell r="D814">
            <v>1419.64</v>
          </cell>
          <cell r="E814">
            <v>14181.9</v>
          </cell>
        </row>
        <row r="815">
          <cell r="C815" t="str">
            <v>REINO UNIDO</v>
          </cell>
          <cell r="D815">
            <v>2.48</v>
          </cell>
          <cell r="E815">
            <v>7.05</v>
          </cell>
        </row>
        <row r="816">
          <cell r="C816" t="str">
            <v>GUAYANA FRANCESA</v>
          </cell>
          <cell r="D816">
            <v>21.69</v>
          </cell>
          <cell r="E816">
            <v>318.3</v>
          </cell>
        </row>
        <row r="817">
          <cell r="C817" t="str">
            <v>HUNGRIA</v>
          </cell>
          <cell r="D817">
            <v>19.78</v>
          </cell>
          <cell r="E817">
            <v>114</v>
          </cell>
        </row>
        <row r="818">
          <cell r="C818" t="str">
            <v>ISRAEL</v>
          </cell>
          <cell r="D818">
            <v>377.82</v>
          </cell>
          <cell r="E818">
            <v>1668.85</v>
          </cell>
        </row>
        <row r="819">
          <cell r="C819" t="str">
            <v>ITALIA</v>
          </cell>
          <cell r="D819">
            <v>445.3</v>
          </cell>
          <cell r="E819">
            <v>2344.4699999999998</v>
          </cell>
        </row>
        <row r="820">
          <cell r="C820" t="str">
            <v>COREA</v>
          </cell>
          <cell r="D820">
            <v>3.13</v>
          </cell>
          <cell r="E820">
            <v>3</v>
          </cell>
        </row>
        <row r="821">
          <cell r="C821" t="str">
            <v>PAISES BAJOS</v>
          </cell>
          <cell r="D821">
            <v>162.68</v>
          </cell>
          <cell r="E821">
            <v>620.5</v>
          </cell>
        </row>
        <row r="822">
          <cell r="C822" t="str">
            <v>NORUEGA</v>
          </cell>
          <cell r="D822">
            <v>13.48</v>
          </cell>
          <cell r="E822">
            <v>75</v>
          </cell>
        </row>
        <row r="823">
          <cell r="C823" t="str">
            <v>PANAMA</v>
          </cell>
          <cell r="D823">
            <v>13.1</v>
          </cell>
          <cell r="E823">
            <v>11</v>
          </cell>
        </row>
        <row r="824">
          <cell r="C824" t="str">
            <v>FILIPINAS</v>
          </cell>
          <cell r="D824">
            <v>5.43</v>
          </cell>
          <cell r="E824">
            <v>20</v>
          </cell>
        </row>
        <row r="825">
          <cell r="C825" t="str">
            <v>PORTUGAL</v>
          </cell>
          <cell r="D825">
            <v>5.66</v>
          </cell>
          <cell r="E825">
            <v>20</v>
          </cell>
        </row>
        <row r="826">
          <cell r="C826" t="str">
            <v>RUMANIA</v>
          </cell>
          <cell r="D826">
            <v>3.34</v>
          </cell>
          <cell r="E826">
            <v>12.88</v>
          </cell>
        </row>
        <row r="827">
          <cell r="C827" t="str">
            <v>ESTADOS UNIDOS</v>
          </cell>
          <cell r="D827">
            <v>1213.26</v>
          </cell>
          <cell r="E827">
            <v>8079</v>
          </cell>
        </row>
        <row r="828">
          <cell r="C828" t="str">
            <v>VENEZUELA</v>
          </cell>
          <cell r="D828">
            <v>87.01</v>
          </cell>
          <cell r="E828">
            <v>624.80999999999995</v>
          </cell>
        </row>
        <row r="829">
          <cell r="C829" t="str">
            <v>SUDAFRICA</v>
          </cell>
          <cell r="D829">
            <v>2.63</v>
          </cell>
          <cell r="E829">
            <v>20.3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92D050"/>
  </sheetPr>
  <dimension ref="B1:G59"/>
  <sheetViews>
    <sheetView topLeftCell="A17" workbookViewId="0">
      <selection activeCell="I35" sqref="I35"/>
    </sheetView>
  </sheetViews>
  <sheetFormatPr baseColWidth="10" defaultRowHeight="12.75" x14ac:dyDescent="0.2"/>
  <cols>
    <col min="1" max="1" width="1" customWidth="1"/>
    <col min="3" max="4" width="15.85546875" customWidth="1"/>
    <col min="5" max="5" width="18.140625" customWidth="1"/>
    <col min="6" max="6" width="15" customWidth="1"/>
  </cols>
  <sheetData>
    <row r="1" spans="2:7" x14ac:dyDescent="0.2">
      <c r="B1" s="442"/>
      <c r="C1" s="442"/>
      <c r="D1" s="442"/>
      <c r="E1" s="442"/>
      <c r="F1" s="442"/>
      <c r="G1" s="442"/>
    </row>
    <row r="2" spans="2:7" x14ac:dyDescent="0.2">
      <c r="B2" s="442"/>
      <c r="C2" s="442"/>
      <c r="D2" s="442"/>
      <c r="E2" s="442"/>
      <c r="F2" s="442"/>
      <c r="G2" s="442"/>
    </row>
    <row r="3" spans="2:7" x14ac:dyDescent="0.2">
      <c r="B3" s="442"/>
      <c r="C3" s="442"/>
      <c r="D3" s="442"/>
      <c r="E3" s="442"/>
      <c r="F3" s="442"/>
      <c r="G3" s="442"/>
    </row>
    <row r="4" spans="2:7" x14ac:dyDescent="0.2">
      <c r="B4" s="442"/>
      <c r="C4" s="442"/>
      <c r="D4" s="442"/>
      <c r="E4" s="442"/>
      <c r="F4" s="442"/>
      <c r="G4" s="442"/>
    </row>
    <row r="5" spans="2:7" x14ac:dyDescent="0.2">
      <c r="B5" s="442"/>
      <c r="C5" s="442"/>
      <c r="D5" s="442"/>
      <c r="E5" s="442"/>
      <c r="F5" s="442"/>
      <c r="G5" s="442"/>
    </row>
    <row r="6" spans="2:7" x14ac:dyDescent="0.2">
      <c r="B6" s="442"/>
      <c r="C6" s="442"/>
      <c r="D6" s="442"/>
      <c r="E6" s="442"/>
      <c r="F6" s="442"/>
      <c r="G6" s="442"/>
    </row>
    <row r="7" spans="2:7" x14ac:dyDescent="0.2">
      <c r="B7" s="442"/>
      <c r="C7" s="442"/>
      <c r="D7" s="442"/>
      <c r="E7" s="442"/>
      <c r="F7" s="442"/>
      <c r="G7" s="442"/>
    </row>
    <row r="8" spans="2:7" x14ac:dyDescent="0.2">
      <c r="B8" s="442"/>
      <c r="C8" s="442"/>
      <c r="D8" s="442"/>
      <c r="E8" s="442"/>
      <c r="F8" s="442"/>
      <c r="G8" s="442"/>
    </row>
    <row r="9" spans="2:7" x14ac:dyDescent="0.2">
      <c r="B9" s="442"/>
      <c r="C9" s="442"/>
      <c r="D9" s="442"/>
      <c r="E9" s="442"/>
      <c r="F9" s="442"/>
      <c r="G9" s="442"/>
    </row>
    <row r="10" spans="2:7" x14ac:dyDescent="0.2">
      <c r="B10" s="442"/>
      <c r="C10" s="442"/>
      <c r="D10" s="442"/>
      <c r="E10" s="442"/>
      <c r="F10" s="442"/>
      <c r="G10" s="442"/>
    </row>
    <row r="11" spans="2:7" x14ac:dyDescent="0.2">
      <c r="B11" s="442"/>
      <c r="C11" s="442"/>
      <c r="D11" s="442"/>
      <c r="E11" s="442"/>
      <c r="F11" s="442"/>
      <c r="G11" s="442"/>
    </row>
    <row r="12" spans="2:7" x14ac:dyDescent="0.2">
      <c r="B12" s="442"/>
      <c r="C12" s="442"/>
      <c r="D12" s="442"/>
      <c r="E12" s="442"/>
      <c r="F12" s="442"/>
      <c r="G12" s="442"/>
    </row>
    <row r="13" spans="2:7" x14ac:dyDescent="0.2">
      <c r="B13" s="442"/>
      <c r="C13" s="442"/>
      <c r="D13" s="442"/>
      <c r="E13" s="442"/>
      <c r="F13" s="442"/>
      <c r="G13" s="442"/>
    </row>
    <row r="14" spans="2:7" x14ac:dyDescent="0.2">
      <c r="B14" s="442"/>
      <c r="C14" s="442"/>
      <c r="D14" s="442"/>
      <c r="E14" s="442"/>
      <c r="F14" s="442"/>
      <c r="G14" s="442"/>
    </row>
    <row r="15" spans="2:7" x14ac:dyDescent="0.2">
      <c r="B15" s="442"/>
      <c r="C15" s="442"/>
      <c r="D15" s="442"/>
      <c r="E15" s="442"/>
      <c r="F15" s="442"/>
      <c r="G15" s="442"/>
    </row>
    <row r="16" spans="2:7" x14ac:dyDescent="0.2">
      <c r="B16" s="442"/>
      <c r="C16" s="442"/>
      <c r="D16" s="442"/>
      <c r="E16" s="442"/>
      <c r="F16" s="442"/>
      <c r="G16" s="442"/>
    </row>
    <row r="17" spans="2:7" x14ac:dyDescent="0.2">
      <c r="B17" s="442"/>
      <c r="C17" s="442"/>
      <c r="D17" s="442"/>
      <c r="E17" s="442"/>
      <c r="F17" s="442"/>
      <c r="G17" s="442"/>
    </row>
    <row r="18" spans="2:7" x14ac:dyDescent="0.2">
      <c r="B18" s="442"/>
      <c r="C18" s="442"/>
      <c r="D18" s="442"/>
      <c r="E18" s="442"/>
      <c r="F18" s="442"/>
      <c r="G18" s="442"/>
    </row>
    <row r="19" spans="2:7" x14ac:dyDescent="0.2">
      <c r="B19" s="442"/>
      <c r="C19" s="442"/>
      <c r="D19" s="442"/>
      <c r="E19" s="442"/>
      <c r="F19" s="442"/>
      <c r="G19" s="442"/>
    </row>
    <row r="20" spans="2:7" x14ac:dyDescent="0.2">
      <c r="B20" s="442"/>
      <c r="C20" s="442"/>
      <c r="D20" s="442"/>
      <c r="E20" s="442"/>
      <c r="F20" s="442"/>
      <c r="G20" s="442"/>
    </row>
    <row r="21" spans="2:7" x14ac:dyDescent="0.2">
      <c r="B21" s="442"/>
      <c r="C21" s="442"/>
      <c r="D21" s="442"/>
      <c r="E21" s="442"/>
      <c r="F21" s="442"/>
      <c r="G21" s="442"/>
    </row>
    <row r="22" spans="2:7" x14ac:dyDescent="0.2">
      <c r="B22" s="442"/>
      <c r="C22" s="442"/>
      <c r="D22" s="442"/>
      <c r="E22" s="442"/>
      <c r="F22" s="442"/>
      <c r="G22" s="442"/>
    </row>
    <row r="23" spans="2:7" x14ac:dyDescent="0.2">
      <c r="B23" s="442"/>
      <c r="C23" s="442"/>
      <c r="D23" s="442"/>
      <c r="E23" s="442"/>
      <c r="F23" s="442"/>
      <c r="G23" s="442"/>
    </row>
    <row r="24" spans="2:7" x14ac:dyDescent="0.2">
      <c r="B24" s="442"/>
      <c r="C24" s="442"/>
      <c r="D24" s="442"/>
      <c r="E24" s="442"/>
      <c r="F24" s="442"/>
      <c r="G24" s="442"/>
    </row>
    <row r="25" spans="2:7" x14ac:dyDescent="0.2">
      <c r="B25" s="442"/>
      <c r="C25" s="442"/>
      <c r="D25" s="442"/>
      <c r="E25" s="442"/>
      <c r="F25" s="442"/>
      <c r="G25" s="442"/>
    </row>
    <row r="26" spans="2:7" x14ac:dyDescent="0.2">
      <c r="B26" s="442"/>
      <c r="C26" s="442"/>
      <c r="D26" s="442"/>
      <c r="E26" s="442"/>
      <c r="F26" s="442"/>
      <c r="G26" s="442"/>
    </row>
    <row r="27" spans="2:7" x14ac:dyDescent="0.2">
      <c r="B27" s="442"/>
      <c r="C27" s="442"/>
      <c r="D27" s="442"/>
      <c r="E27" s="442"/>
      <c r="F27" s="442"/>
      <c r="G27" s="442"/>
    </row>
    <row r="28" spans="2:7" x14ac:dyDescent="0.2">
      <c r="B28" s="442"/>
      <c r="C28" s="442"/>
      <c r="D28" s="442"/>
      <c r="E28" s="442"/>
      <c r="F28" s="442"/>
      <c r="G28" s="442"/>
    </row>
    <row r="29" spans="2:7" x14ac:dyDescent="0.2">
      <c r="B29" s="442"/>
      <c r="C29" s="442"/>
      <c r="D29" s="442"/>
      <c r="E29" s="442"/>
      <c r="F29" s="442"/>
      <c r="G29" s="442"/>
    </row>
    <row r="30" spans="2:7" x14ac:dyDescent="0.2">
      <c r="B30" s="442"/>
      <c r="C30" s="442"/>
      <c r="D30" s="442"/>
      <c r="E30" s="442"/>
      <c r="F30" s="442"/>
      <c r="G30" s="442"/>
    </row>
    <row r="31" spans="2:7" x14ac:dyDescent="0.2">
      <c r="B31" s="442"/>
      <c r="C31" s="442"/>
      <c r="D31" s="442"/>
      <c r="E31" s="442"/>
      <c r="F31" s="442"/>
      <c r="G31" s="442"/>
    </row>
    <row r="32" spans="2:7" x14ac:dyDescent="0.2">
      <c r="B32" s="442"/>
      <c r="C32" s="442"/>
      <c r="D32" s="442"/>
      <c r="E32" s="442"/>
      <c r="F32" s="442"/>
      <c r="G32" s="442"/>
    </row>
    <row r="33" spans="2:7" x14ac:dyDescent="0.2">
      <c r="B33" s="442"/>
      <c r="C33" s="442"/>
      <c r="D33" s="442"/>
      <c r="E33" s="442"/>
      <c r="F33" s="442"/>
      <c r="G33" s="442"/>
    </row>
    <row r="34" spans="2:7" x14ac:dyDescent="0.2">
      <c r="B34" s="442"/>
      <c r="C34" s="442"/>
      <c r="D34" s="442"/>
      <c r="E34" s="442"/>
      <c r="F34" s="442"/>
      <c r="G34" s="442"/>
    </row>
    <row r="35" spans="2:7" x14ac:dyDescent="0.2">
      <c r="B35" s="442"/>
      <c r="C35" s="442"/>
      <c r="D35" s="442"/>
      <c r="E35" s="442"/>
      <c r="F35" s="442"/>
      <c r="G35" s="442"/>
    </row>
    <row r="36" spans="2:7" x14ac:dyDescent="0.2">
      <c r="B36" s="442"/>
      <c r="C36" s="442"/>
      <c r="D36" s="442"/>
      <c r="E36" s="442"/>
      <c r="F36" s="442"/>
      <c r="G36" s="442"/>
    </row>
    <row r="37" spans="2:7" x14ac:dyDescent="0.2">
      <c r="B37" s="442"/>
      <c r="C37" s="442"/>
      <c r="D37" s="442"/>
      <c r="E37" s="442"/>
      <c r="F37" s="442"/>
      <c r="G37" s="442"/>
    </row>
    <row r="38" spans="2:7" x14ac:dyDescent="0.2">
      <c r="B38" s="442"/>
      <c r="C38" s="442"/>
      <c r="D38" s="442"/>
      <c r="E38" s="442"/>
      <c r="F38" s="442"/>
      <c r="G38" s="442"/>
    </row>
    <row r="39" spans="2:7" x14ac:dyDescent="0.2">
      <c r="B39" s="442"/>
      <c r="C39" s="442"/>
      <c r="D39" s="442"/>
      <c r="E39" s="442"/>
      <c r="F39" s="442"/>
      <c r="G39" s="442"/>
    </row>
    <row r="40" spans="2:7" x14ac:dyDescent="0.2">
      <c r="B40" s="442"/>
      <c r="C40" s="442"/>
      <c r="D40" s="442"/>
      <c r="E40" s="442"/>
      <c r="F40" s="442"/>
      <c r="G40" s="442"/>
    </row>
    <row r="41" spans="2:7" x14ac:dyDescent="0.2">
      <c r="B41" s="442"/>
      <c r="C41" s="442"/>
      <c r="D41" s="442"/>
      <c r="E41" s="442"/>
      <c r="F41" s="442"/>
      <c r="G41" s="442"/>
    </row>
    <row r="42" spans="2:7" x14ac:dyDescent="0.2">
      <c r="B42" s="442"/>
      <c r="C42" s="442"/>
      <c r="D42" s="442"/>
      <c r="E42" s="442"/>
      <c r="F42" s="442"/>
      <c r="G42" s="442"/>
    </row>
    <row r="43" spans="2:7" x14ac:dyDescent="0.2">
      <c r="B43" s="442"/>
      <c r="C43" s="442"/>
      <c r="D43" s="442"/>
      <c r="E43" s="442"/>
      <c r="F43" s="442"/>
      <c r="G43" s="442"/>
    </row>
    <row r="44" spans="2:7" x14ac:dyDescent="0.2">
      <c r="B44" s="442"/>
      <c r="C44" s="442"/>
      <c r="D44" s="442"/>
      <c r="E44" s="442"/>
      <c r="F44" s="442"/>
      <c r="G44" s="442"/>
    </row>
    <row r="45" spans="2:7" x14ac:dyDescent="0.2">
      <c r="B45" s="442"/>
      <c r="C45" s="442"/>
      <c r="D45" s="442"/>
      <c r="E45" s="442"/>
      <c r="F45" s="442"/>
      <c r="G45" s="442"/>
    </row>
    <row r="46" spans="2:7" x14ac:dyDescent="0.2">
      <c r="B46" s="442"/>
      <c r="C46" s="442"/>
      <c r="D46" s="442"/>
      <c r="E46" s="442"/>
      <c r="F46" s="442"/>
      <c r="G46" s="442"/>
    </row>
    <row r="47" spans="2:7" x14ac:dyDescent="0.2">
      <c r="B47" s="442"/>
      <c r="C47" s="442"/>
      <c r="D47" s="442"/>
      <c r="E47" s="442"/>
      <c r="F47" s="442"/>
      <c r="G47" s="442"/>
    </row>
    <row r="48" spans="2:7" x14ac:dyDescent="0.2">
      <c r="B48" s="442"/>
      <c r="C48" s="442"/>
      <c r="D48" s="442"/>
      <c r="E48" s="442"/>
      <c r="F48" s="442"/>
      <c r="G48" s="442"/>
    </row>
    <row r="49" spans="2:7" x14ac:dyDescent="0.2">
      <c r="B49" s="442"/>
      <c r="C49" s="442"/>
      <c r="D49" s="442"/>
      <c r="E49" s="442"/>
      <c r="F49" s="442"/>
      <c r="G49" s="442"/>
    </row>
    <row r="50" spans="2:7" x14ac:dyDescent="0.2">
      <c r="B50" s="442"/>
      <c r="C50" s="442"/>
      <c r="D50" s="442"/>
      <c r="E50" s="442"/>
      <c r="F50" s="442"/>
      <c r="G50" s="442"/>
    </row>
    <row r="51" spans="2:7" x14ac:dyDescent="0.2">
      <c r="B51" s="442"/>
      <c r="C51" s="442"/>
      <c r="D51" s="442"/>
      <c r="E51" s="442"/>
      <c r="F51" s="442"/>
      <c r="G51" s="442"/>
    </row>
    <row r="52" spans="2:7" x14ac:dyDescent="0.2">
      <c r="B52" s="442"/>
      <c r="C52" s="442"/>
      <c r="D52" s="442"/>
      <c r="E52" s="442"/>
      <c r="F52" s="442"/>
      <c r="G52" s="442"/>
    </row>
    <row r="53" spans="2:7" x14ac:dyDescent="0.2">
      <c r="B53" s="442"/>
      <c r="C53" s="442"/>
      <c r="D53" s="442"/>
      <c r="E53" s="442"/>
      <c r="F53" s="442"/>
      <c r="G53" s="442"/>
    </row>
    <row r="54" spans="2:7" x14ac:dyDescent="0.2">
      <c r="B54" s="442"/>
      <c r="C54" s="442"/>
      <c r="D54" s="442"/>
      <c r="E54" s="442"/>
      <c r="F54" s="442"/>
      <c r="G54" s="442"/>
    </row>
    <row r="55" spans="2:7" x14ac:dyDescent="0.2">
      <c r="B55" s="442"/>
      <c r="C55" s="442"/>
      <c r="D55" s="442"/>
      <c r="E55" s="442"/>
      <c r="F55" s="442"/>
      <c r="G55" s="442"/>
    </row>
    <row r="56" spans="2:7" x14ac:dyDescent="0.2">
      <c r="B56" s="442"/>
      <c r="C56" s="442"/>
      <c r="D56" s="442"/>
      <c r="E56" s="442"/>
      <c r="F56" s="442"/>
      <c r="G56" s="442"/>
    </row>
    <row r="57" spans="2:7" x14ac:dyDescent="0.2">
      <c r="B57" s="442"/>
      <c r="C57" s="442"/>
      <c r="D57" s="442"/>
      <c r="E57" s="442"/>
      <c r="F57" s="442"/>
      <c r="G57" s="442"/>
    </row>
    <row r="58" spans="2:7" x14ac:dyDescent="0.2">
      <c r="B58" s="442"/>
      <c r="C58" s="442"/>
      <c r="D58" s="442"/>
      <c r="E58" s="442"/>
      <c r="F58" s="442"/>
      <c r="G58" s="442"/>
    </row>
    <row r="59" spans="2:7" x14ac:dyDescent="0.2">
      <c r="B59" s="442"/>
      <c r="C59" s="442"/>
      <c r="D59" s="442"/>
      <c r="E59" s="442"/>
      <c r="F59" s="442"/>
      <c r="G59" s="442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2050" r:id="rId4">
          <objectPr defaultSize="0" autoPict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6</xdr:col>
                <xdr:colOff>723900</xdr:colOff>
                <xdr:row>57</xdr:row>
                <xdr:rowOff>114300</xdr:rowOff>
              </to>
            </anchor>
          </objectPr>
        </oleObject>
      </mc:Choice>
      <mc:Fallback>
        <oleObject progId="Word.Document.8" shapeId="205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4">
    <tabColor rgb="FF92D050"/>
  </sheetPr>
  <dimension ref="A1:I66"/>
  <sheetViews>
    <sheetView topLeftCell="A29" zoomScaleNormal="100" workbookViewId="0">
      <selection activeCell="F44" sqref="F44"/>
    </sheetView>
  </sheetViews>
  <sheetFormatPr baseColWidth="10" defaultRowHeight="12.75" x14ac:dyDescent="0.2"/>
  <cols>
    <col min="1" max="1" width="2.7109375" customWidth="1"/>
    <col min="2" max="2" width="31.42578125" customWidth="1"/>
    <col min="3" max="3" width="43.85546875" customWidth="1"/>
    <col min="9" max="9" width="13.140625" bestFit="1" customWidth="1"/>
  </cols>
  <sheetData>
    <row r="1" spans="1:9" ht="24" customHeight="1" x14ac:dyDescent="0.2">
      <c r="A1" s="279" t="s">
        <v>952</v>
      </c>
      <c r="B1" s="278"/>
      <c r="C1" s="74"/>
    </row>
    <row r="2" spans="1:9" ht="23.25" customHeight="1" x14ac:dyDescent="0.2">
      <c r="A2" s="280"/>
      <c r="B2" s="6"/>
      <c r="C2" s="6"/>
    </row>
    <row r="3" spans="1:9" s="1" customFormat="1" ht="13.5" customHeight="1" x14ac:dyDescent="0.2">
      <c r="B3" s="1" t="s">
        <v>211</v>
      </c>
      <c r="C3" s="44" t="s">
        <v>495</v>
      </c>
    </row>
    <row r="4" spans="1:9" s="1" customFormat="1" x14ac:dyDescent="0.2">
      <c r="C4" s="44" t="s">
        <v>1190</v>
      </c>
    </row>
    <row r="5" spans="1:9" ht="11.25" customHeight="1" x14ac:dyDescent="0.2"/>
    <row r="6" spans="1:9" x14ac:dyDescent="0.2">
      <c r="B6" s="598" t="s">
        <v>218</v>
      </c>
      <c r="C6" s="421" t="s">
        <v>219</v>
      </c>
    </row>
    <row r="7" spans="1:9" x14ac:dyDescent="0.2">
      <c r="B7" s="598"/>
      <c r="C7" s="421" t="s">
        <v>246</v>
      </c>
      <c r="H7" s="408" t="s">
        <v>235</v>
      </c>
      <c r="I7" s="408">
        <v>903893.56599999988</v>
      </c>
    </row>
    <row r="8" spans="1:9" ht="12" customHeight="1" x14ac:dyDescent="0.2">
      <c r="B8" s="2" t="s">
        <v>221</v>
      </c>
      <c r="C8" s="3">
        <f>'PROD MAD ROLLIZA X DPTO Y SP'!C8</f>
        <v>26998.228846153845</v>
      </c>
      <c r="H8" s="408" t="s">
        <v>236</v>
      </c>
      <c r="I8" s="408">
        <v>323829.25248000002</v>
      </c>
    </row>
    <row r="9" spans="1:9" ht="12" customHeight="1" x14ac:dyDescent="0.2">
      <c r="B9" s="2" t="s">
        <v>222</v>
      </c>
      <c r="C9" s="3">
        <f>'PROD MAD ROLLIZA X DPTO Y SP'!C56</f>
        <v>40.840000000000003</v>
      </c>
      <c r="D9" s="4"/>
      <c r="G9" s="216"/>
      <c r="H9" s="408" t="s">
        <v>243</v>
      </c>
      <c r="I9" s="408">
        <v>245094.17600000009</v>
      </c>
    </row>
    <row r="10" spans="1:9" ht="12" customHeight="1" x14ac:dyDescent="0.2">
      <c r="B10" s="2" t="s">
        <v>223</v>
      </c>
      <c r="C10" s="3">
        <f>'PROD MAD ROLLIZA X DPTO Y SP'!C73</f>
        <v>0</v>
      </c>
      <c r="H10" s="408" t="s">
        <v>231</v>
      </c>
      <c r="I10" s="408">
        <v>110551.48762158494</v>
      </c>
    </row>
    <row r="11" spans="1:9" ht="12" customHeight="1" x14ac:dyDescent="0.2">
      <c r="B11" s="2" t="s">
        <v>224</v>
      </c>
      <c r="C11" s="3">
        <f>'PROD MAD ROLLIZA X DPTO Y SP'!C59</f>
        <v>0</v>
      </c>
      <c r="H11" s="408" t="s">
        <v>237</v>
      </c>
      <c r="I11" s="408">
        <v>29352.789681454553</v>
      </c>
    </row>
    <row r="12" spans="1:9" ht="12" customHeight="1" x14ac:dyDescent="0.2">
      <c r="B12" s="2" t="s">
        <v>225</v>
      </c>
      <c r="C12" s="3">
        <f>'PROD MAD ROLLIZA X DPTO Y SP'!C61</f>
        <v>2413.7749999999996</v>
      </c>
      <c r="H12" s="408" t="s">
        <v>221</v>
      </c>
      <c r="I12" s="408">
        <v>24583.594799999995</v>
      </c>
    </row>
    <row r="13" spans="1:9" ht="12" customHeight="1" x14ac:dyDescent="0.2">
      <c r="B13" s="6" t="s">
        <v>226</v>
      </c>
      <c r="C13" s="3">
        <f>'PROD MAD ROLLIZA X DPTO Y SP'!C75</f>
        <v>0</v>
      </c>
      <c r="D13" s="1"/>
      <c r="H13" s="408" t="s">
        <v>240</v>
      </c>
      <c r="I13" s="408">
        <v>19269.771159999993</v>
      </c>
    </row>
    <row r="14" spans="1:9" ht="12" customHeight="1" x14ac:dyDescent="0.2">
      <c r="B14" s="6" t="s">
        <v>227</v>
      </c>
      <c r="C14" s="3">
        <f>'PROD MAD ROLLIZA X DPTO Y SP'!C77</f>
        <v>0</v>
      </c>
      <c r="D14" s="5"/>
      <c r="H14" s="408" t="s">
        <v>225</v>
      </c>
      <c r="I14" s="408">
        <v>8423.1404363636357</v>
      </c>
    </row>
    <row r="15" spans="1:9" ht="12" customHeight="1" x14ac:dyDescent="0.2">
      <c r="B15" s="6" t="s">
        <v>228</v>
      </c>
      <c r="C15" s="3">
        <f>'PROD MAD ROLLIZA X DPTO Y SP'!C79</f>
        <v>0</v>
      </c>
      <c r="H15" s="408" t="s">
        <v>227</v>
      </c>
      <c r="I15" s="411">
        <v>8083.3075199999967</v>
      </c>
    </row>
    <row r="16" spans="1:9" ht="12" customHeight="1" x14ac:dyDescent="0.2">
      <c r="B16" s="6" t="s">
        <v>229</v>
      </c>
      <c r="C16" s="3">
        <f>'PROD MAD ROLLIZA X DPTO Y SP'!C81</f>
        <v>4446.0030000000006</v>
      </c>
      <c r="H16" s="408" t="s">
        <v>232</v>
      </c>
      <c r="I16" s="408">
        <v>7412.1293570000025</v>
      </c>
    </row>
    <row r="17" spans="2:9" ht="12" customHeight="1" x14ac:dyDescent="0.2">
      <c r="B17" s="6" t="s">
        <v>230</v>
      </c>
      <c r="C17" s="3">
        <f>'PROD MAD ROLLIZA X DPTO Y SP'!C130</f>
        <v>0</v>
      </c>
      <c r="H17" s="408" t="s">
        <v>229</v>
      </c>
      <c r="I17" s="408">
        <v>6044.5593600000011</v>
      </c>
    </row>
    <row r="18" spans="2:9" ht="12" customHeight="1" x14ac:dyDescent="0.2">
      <c r="B18" s="6" t="s">
        <v>231</v>
      </c>
      <c r="C18" s="3">
        <f>'PROD MAD ROLLIZA X DPTO Y SP'!C132</f>
        <v>65212.592676923057</v>
      </c>
      <c r="H18" s="408" t="s">
        <v>238</v>
      </c>
      <c r="I18" s="408">
        <v>3934.8239854399999</v>
      </c>
    </row>
    <row r="19" spans="2:9" ht="12" customHeight="1" x14ac:dyDescent="0.2">
      <c r="B19" s="6" t="s">
        <v>232</v>
      </c>
      <c r="C19" s="3">
        <f>'PROD MAD ROLLIZA X DPTO Y SP'!C225</f>
        <v>31426.300000000076</v>
      </c>
      <c r="H19" s="408" t="s">
        <v>233</v>
      </c>
      <c r="I19" s="408">
        <v>2315</v>
      </c>
    </row>
    <row r="20" spans="2:9" ht="12" customHeight="1" x14ac:dyDescent="0.2">
      <c r="B20" s="6" t="s">
        <v>233</v>
      </c>
      <c r="C20" s="3">
        <f>'PROD MAD ROLLIZA X DPTO Y SP'!C221</f>
        <v>0</v>
      </c>
      <c r="H20" s="408" t="s">
        <v>226</v>
      </c>
      <c r="I20" s="408">
        <v>1536.0162799999996</v>
      </c>
    </row>
    <row r="21" spans="2:9" ht="12" customHeight="1" x14ac:dyDescent="0.2">
      <c r="B21" s="6" t="s">
        <v>234</v>
      </c>
      <c r="C21" s="3">
        <f>'PROD MAD ROLLIZA X DPTO Y SP'!C223</f>
        <v>0</v>
      </c>
      <c r="H21" s="408" t="s">
        <v>222</v>
      </c>
      <c r="I21" s="408">
        <v>61.25</v>
      </c>
    </row>
    <row r="22" spans="2:9" ht="12" customHeight="1" x14ac:dyDescent="0.2">
      <c r="B22" s="6" t="s">
        <v>235</v>
      </c>
      <c r="C22" s="3">
        <f>'PROD MAD ROLLIZA X DPTO Y SP'!C228</f>
        <v>702189.74999999988</v>
      </c>
      <c r="H22" s="408" t="s">
        <v>230</v>
      </c>
      <c r="I22" s="408">
        <v>46.342500000000001</v>
      </c>
    </row>
    <row r="23" spans="2:9" ht="12" customHeight="1" x14ac:dyDescent="0.2">
      <c r="B23" s="6" t="s">
        <v>236</v>
      </c>
      <c r="C23" s="3">
        <f>'PROD MAD ROLLIZA X DPTO Y SP'!C296</f>
        <v>164738.71600000007</v>
      </c>
      <c r="H23" s="408" t="s">
        <v>223</v>
      </c>
      <c r="I23" s="408">
        <v>0</v>
      </c>
    </row>
    <row r="24" spans="2:9" ht="12" customHeight="1" x14ac:dyDescent="0.2">
      <c r="B24" s="6" t="s">
        <v>101</v>
      </c>
      <c r="C24" s="3">
        <f>'PROD MAD ROLLIZA X DPTO Y SP'!C369</f>
        <v>0</v>
      </c>
      <c r="H24" s="408" t="s">
        <v>224</v>
      </c>
      <c r="I24" s="408">
        <v>0</v>
      </c>
    </row>
    <row r="25" spans="2:9" ht="12" customHeight="1" x14ac:dyDescent="0.2">
      <c r="B25" s="6" t="s">
        <v>237</v>
      </c>
      <c r="C25" s="3">
        <f>'PROD MAD ROLLIZA X DPTO Y SP'!C371</f>
        <v>120601.46281538461</v>
      </c>
      <c r="H25" s="408" t="s">
        <v>228</v>
      </c>
      <c r="I25" s="408">
        <v>0</v>
      </c>
    </row>
    <row r="26" spans="2:9" ht="12" customHeight="1" x14ac:dyDescent="0.2">
      <c r="B26" s="6" t="s">
        <v>238</v>
      </c>
      <c r="C26" s="3">
        <f>'PROD MAD ROLLIZA X DPTO Y SP'!C449</f>
        <v>0</v>
      </c>
      <c r="H26" s="408" t="s">
        <v>234</v>
      </c>
      <c r="I26" s="408">
        <v>0</v>
      </c>
    </row>
    <row r="27" spans="2:9" ht="12" customHeight="1" x14ac:dyDescent="0.2">
      <c r="B27" s="6" t="s">
        <v>239</v>
      </c>
      <c r="C27" s="3">
        <f>'PROD MAD ROLLIZA X DPTO Y SP'!C450</f>
        <v>0</v>
      </c>
      <c r="E27" s="5"/>
      <c r="H27" s="408" t="s">
        <v>101</v>
      </c>
      <c r="I27" s="408">
        <v>0</v>
      </c>
    </row>
    <row r="28" spans="2:9" ht="12" customHeight="1" x14ac:dyDescent="0.2">
      <c r="B28" s="6" t="s">
        <v>240</v>
      </c>
      <c r="C28" s="3">
        <f>'PROD MAD ROLLIZA X DPTO Y SP'!C452</f>
        <v>8106.9740000000002</v>
      </c>
      <c r="H28" s="408" t="s">
        <v>239</v>
      </c>
      <c r="I28" s="408">
        <v>0</v>
      </c>
    </row>
    <row r="29" spans="2:9" ht="12" customHeight="1" x14ac:dyDescent="0.2">
      <c r="B29" s="6" t="s">
        <v>241</v>
      </c>
      <c r="C29" s="3">
        <f>'PROD MAD ROLLIZA X DPTO Y SP'!C497</f>
        <v>0</v>
      </c>
      <c r="H29" s="408" t="s">
        <v>241</v>
      </c>
      <c r="I29" s="408">
        <v>0</v>
      </c>
    </row>
    <row r="30" spans="2:9" ht="12" customHeight="1" x14ac:dyDescent="0.2">
      <c r="B30" s="6" t="s">
        <v>242</v>
      </c>
      <c r="C30" s="3">
        <f>'PROD MAD ROLLIZA X DPTO Y SP'!C499</f>
        <v>0</v>
      </c>
      <c r="H30" s="408" t="s">
        <v>242</v>
      </c>
      <c r="I30" s="408">
        <v>0</v>
      </c>
    </row>
    <row r="31" spans="2:9" ht="12" customHeight="1" x14ac:dyDescent="0.2">
      <c r="B31" s="6" t="s">
        <v>243</v>
      </c>
      <c r="C31" s="3">
        <f>'PROD MAD ROLLIZA X DPTO Y SP'!C501</f>
        <v>322192.07199999993</v>
      </c>
      <c r="H31" s="408"/>
      <c r="I31" s="408"/>
    </row>
    <row r="32" spans="2:9" ht="12" customHeight="1" thickBot="1" x14ac:dyDescent="0.25">
      <c r="B32" s="6"/>
      <c r="C32" s="7"/>
      <c r="D32" s="31"/>
      <c r="E32" s="31"/>
      <c r="F32" s="31"/>
    </row>
    <row r="33" spans="1:4" s="10" customFormat="1" ht="15.75" customHeight="1" thickTop="1" x14ac:dyDescent="0.2">
      <c r="B33" s="150" t="s">
        <v>244</v>
      </c>
      <c r="C33" s="151">
        <f>SUM(C8:C32)</f>
        <v>1448366.7143384614</v>
      </c>
    </row>
    <row r="34" spans="1:4" x14ac:dyDescent="0.2">
      <c r="B34" s="12"/>
      <c r="C34" s="22"/>
      <c r="D34" s="31"/>
    </row>
    <row r="35" spans="1:4" s="158" customFormat="1" ht="12" customHeight="1" x14ac:dyDescent="0.2">
      <c r="B35" s="159"/>
      <c r="C35" s="159"/>
      <c r="D35" s="180"/>
    </row>
    <row r="36" spans="1:4" s="15" customFormat="1" ht="12" x14ac:dyDescent="0.2">
      <c r="A36" s="93"/>
      <c r="B36" s="93"/>
      <c r="C36" s="93"/>
    </row>
    <row r="37" spans="1:4" s="15" customFormat="1" ht="12" x14ac:dyDescent="0.2">
      <c r="A37" s="99"/>
      <c r="B37" s="99"/>
      <c r="C37" s="99"/>
    </row>
    <row r="39" spans="1:4" ht="12" customHeight="1" x14ac:dyDescent="0.2">
      <c r="A39" s="17"/>
      <c r="B39" s="18"/>
      <c r="C39" s="19"/>
    </row>
    <row r="40" spans="1:4" ht="12" customHeight="1" x14ac:dyDescent="0.2">
      <c r="A40" s="17"/>
      <c r="B40" s="18"/>
      <c r="C40" s="19"/>
    </row>
    <row r="41" spans="1:4" ht="12" customHeight="1" x14ac:dyDescent="0.2">
      <c r="A41" s="17"/>
      <c r="B41" s="20"/>
      <c r="C41" s="21"/>
    </row>
    <row r="42" spans="1:4" ht="12" customHeight="1" x14ac:dyDescent="0.2">
      <c r="A42" s="17"/>
      <c r="B42" s="20"/>
      <c r="C42" s="21"/>
    </row>
    <row r="55" spans="2:3" s="12" customFormat="1" ht="12" customHeight="1" x14ac:dyDescent="0.15">
      <c r="B55" s="22"/>
      <c r="C55" s="23"/>
    </row>
    <row r="56" spans="2:3" s="12" customFormat="1" ht="12" customHeight="1" x14ac:dyDescent="0.15">
      <c r="B56" s="22"/>
      <c r="C56" s="23"/>
    </row>
    <row r="57" spans="2:3" s="12" customFormat="1" ht="12" customHeight="1" x14ac:dyDescent="0.15">
      <c r="B57" s="22"/>
      <c r="C57" s="23"/>
    </row>
    <row r="58" spans="2:3" s="12" customFormat="1" ht="9" x14ac:dyDescent="0.15"/>
    <row r="64" spans="2:3" ht="11.25" customHeight="1" x14ac:dyDescent="0.2">
      <c r="B64" s="276" t="s">
        <v>521</v>
      </c>
    </row>
    <row r="65" spans="2:4" s="35" customFormat="1" ht="11.25" x14ac:dyDescent="0.2">
      <c r="B65" s="97" t="s">
        <v>527</v>
      </c>
      <c r="C65" s="64"/>
      <c r="D65" s="67"/>
    </row>
    <row r="66" spans="2:4" s="218" customFormat="1" ht="12" customHeight="1" x14ac:dyDescent="0.2">
      <c r="B66" s="160" t="s">
        <v>953</v>
      </c>
      <c r="C66" s="255"/>
    </row>
  </sheetData>
  <mergeCells count="1">
    <mergeCell ref="B6:B7"/>
  </mergeCells>
  <printOptions horizontalCentered="1"/>
  <pageMargins left="0.78740157480314965" right="0.78740157480314965" top="0.59055118110236227" bottom="0.78740157480314965" header="0.39370078740157483" footer="0.39370078740157483"/>
  <pageSetup paperSize="9" scale="90" orientation="portrait" r:id="rId1"/>
  <headerFooter>
    <oddFooter>&amp;R&amp;8 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5">
    <tabColor rgb="FF92D050"/>
  </sheetPr>
  <dimension ref="A1:FH601"/>
  <sheetViews>
    <sheetView zoomScaleNormal="100" workbookViewId="0">
      <pane xSplit="1" ySplit="6" topLeftCell="B584" activePane="bottomRight" state="frozen"/>
      <selection activeCell="P41" sqref="P41"/>
      <selection pane="topRight" activeCell="P41" sqref="P41"/>
      <selection pane="bottomLeft" activeCell="P41" sqref="P41"/>
      <selection pane="bottomRight" activeCell="P41" sqref="P41"/>
    </sheetView>
  </sheetViews>
  <sheetFormatPr baseColWidth="10" defaultColWidth="17.5703125" defaultRowHeight="12.75" x14ac:dyDescent="0.2"/>
  <cols>
    <col min="1" max="1" width="21.5703125" style="35" customWidth="1"/>
    <col min="2" max="2" width="24.140625" style="17" customWidth="1"/>
    <col min="3" max="3" width="33.85546875" style="195" customWidth="1"/>
    <col min="4" max="4" width="2.5703125" style="24" customWidth="1"/>
    <col min="5" max="163" width="23" style="13" bestFit="1" customWidth="1"/>
    <col min="164" max="164" width="13.140625" style="13" customWidth="1"/>
    <col min="165" max="16384" width="17.5703125" style="13"/>
  </cols>
  <sheetData>
    <row r="1" spans="1:4" customFormat="1" ht="24" customHeight="1" x14ac:dyDescent="0.2">
      <c r="A1" s="279" t="s">
        <v>952</v>
      </c>
      <c r="B1" s="278"/>
      <c r="C1" s="74"/>
      <c r="D1" s="36"/>
    </row>
    <row r="2" spans="1:4" customFormat="1" ht="9.75" customHeight="1" x14ac:dyDescent="0.2">
      <c r="A2" s="280"/>
      <c r="B2" s="6"/>
      <c r="C2" s="6"/>
    </row>
    <row r="3" spans="1:4" s="88" customFormat="1" x14ac:dyDescent="0.2">
      <c r="A3" s="44" t="s">
        <v>371</v>
      </c>
      <c r="B3" s="599" t="s">
        <v>496</v>
      </c>
      <c r="C3" s="599"/>
      <c r="D3" s="123"/>
    </row>
    <row r="4" spans="1:4" s="88" customFormat="1" x14ac:dyDescent="0.2">
      <c r="B4" s="599" t="s">
        <v>1189</v>
      </c>
      <c r="C4" s="599"/>
      <c r="D4" s="123"/>
    </row>
    <row r="5" spans="1:4" s="17" customFormat="1" ht="11.25" x14ac:dyDescent="0.2">
      <c r="A5" s="600" t="s">
        <v>488</v>
      </c>
      <c r="B5" s="601" t="s">
        <v>248</v>
      </c>
      <c r="C5" s="421" t="s">
        <v>32</v>
      </c>
      <c r="D5" s="58"/>
    </row>
    <row r="6" spans="1:4" s="17" customFormat="1" ht="16.5" customHeight="1" x14ac:dyDescent="0.2">
      <c r="A6" s="600"/>
      <c r="B6" s="601"/>
      <c r="C6" s="421" t="s">
        <v>246</v>
      </c>
      <c r="D6" s="58"/>
    </row>
    <row r="7" spans="1:4" s="58" customFormat="1" ht="9" customHeight="1" x14ac:dyDescent="0.2">
      <c r="A7" s="404"/>
      <c r="B7" s="404"/>
      <c r="C7" s="52"/>
    </row>
    <row r="8" spans="1:4" ht="12.75" customHeight="1" x14ac:dyDescent="0.2">
      <c r="A8" s="32" t="s">
        <v>249</v>
      </c>
      <c r="B8" s="32"/>
      <c r="C8" s="144">
        <f>SUM(C9:C54)</f>
        <v>26998.228846153845</v>
      </c>
    </row>
    <row r="9" spans="1:4" ht="12.75" customHeight="1" x14ac:dyDescent="0.2">
      <c r="A9" s="32"/>
      <c r="B9" s="17" t="s">
        <v>337</v>
      </c>
      <c r="C9" s="38">
        <v>1046.166923076923</v>
      </c>
    </row>
    <row r="10" spans="1:4" ht="12.75" customHeight="1" x14ac:dyDescent="0.2">
      <c r="A10" s="32"/>
      <c r="B10" s="17" t="s">
        <v>1251</v>
      </c>
      <c r="C10" s="38">
        <v>80.749999999999986</v>
      </c>
    </row>
    <row r="11" spans="1:4" ht="12.75" customHeight="1" x14ac:dyDescent="0.2">
      <c r="A11" s="32"/>
      <c r="B11" s="17" t="s">
        <v>1252</v>
      </c>
      <c r="C11" s="38">
        <v>26.21153846153846</v>
      </c>
    </row>
    <row r="12" spans="1:4" ht="12.75" customHeight="1" x14ac:dyDescent="0.2">
      <c r="A12" s="32"/>
      <c r="B12" s="17" t="s">
        <v>250</v>
      </c>
      <c r="C12" s="38">
        <v>789.36538461538464</v>
      </c>
    </row>
    <row r="13" spans="1:4" ht="12.75" customHeight="1" x14ac:dyDescent="0.2">
      <c r="A13" s="32"/>
      <c r="B13" s="35" t="s">
        <v>251</v>
      </c>
      <c r="C13" s="38">
        <v>721.6315384615383</v>
      </c>
    </row>
    <row r="14" spans="1:4" ht="12.75" customHeight="1" x14ac:dyDescent="0.2">
      <c r="A14" s="32"/>
      <c r="B14" s="17" t="s">
        <v>253</v>
      </c>
      <c r="C14" s="38">
        <v>175.80769230769226</v>
      </c>
    </row>
    <row r="15" spans="1:4" ht="12.75" customHeight="1" x14ac:dyDescent="0.2">
      <c r="A15" s="32"/>
      <c r="B15" s="17" t="s">
        <v>254</v>
      </c>
      <c r="C15" s="38">
        <v>69.749999999999986</v>
      </c>
    </row>
    <row r="16" spans="1:4" ht="12.75" customHeight="1" x14ac:dyDescent="0.2">
      <c r="A16" s="32"/>
      <c r="B16" s="17" t="s">
        <v>255</v>
      </c>
      <c r="C16" s="38">
        <v>283.03461538461539</v>
      </c>
    </row>
    <row r="17" spans="1:3" ht="12.75" customHeight="1" x14ac:dyDescent="0.2">
      <c r="A17" s="32"/>
      <c r="B17" s="17" t="s">
        <v>256</v>
      </c>
      <c r="C17" s="38">
        <v>195.36538461538461</v>
      </c>
    </row>
    <row r="18" spans="1:3" ht="12.75" customHeight="1" x14ac:dyDescent="0.2">
      <c r="A18" s="32"/>
      <c r="B18" s="35" t="s">
        <v>257</v>
      </c>
      <c r="C18" s="38">
        <v>19.461538461538463</v>
      </c>
    </row>
    <row r="19" spans="1:3" ht="12.75" customHeight="1" x14ac:dyDescent="0.2">
      <c r="A19" s="32"/>
      <c r="B19" s="17" t="s">
        <v>1325</v>
      </c>
      <c r="C19" s="38">
        <v>18.942307692307693</v>
      </c>
    </row>
    <row r="20" spans="1:3" ht="12.75" customHeight="1" x14ac:dyDescent="0.2">
      <c r="A20" s="32"/>
      <c r="B20" s="17" t="s">
        <v>549</v>
      </c>
      <c r="C20" s="38">
        <v>2607.5315384615374</v>
      </c>
    </row>
    <row r="21" spans="1:3" ht="12.75" customHeight="1" x14ac:dyDescent="0.2">
      <c r="A21" s="32"/>
      <c r="B21" s="17" t="s">
        <v>1253</v>
      </c>
      <c r="C21" s="38">
        <v>115.23076923076923</v>
      </c>
    </row>
    <row r="22" spans="1:3" ht="12.75" customHeight="1" x14ac:dyDescent="0.2">
      <c r="A22" s="32"/>
      <c r="B22" s="35" t="s">
        <v>1254</v>
      </c>
      <c r="C22" s="38">
        <v>721.6615384615385</v>
      </c>
    </row>
    <row r="23" spans="1:3" ht="12.75" customHeight="1" x14ac:dyDescent="0.2">
      <c r="A23" s="32"/>
      <c r="B23" s="17" t="s">
        <v>285</v>
      </c>
      <c r="C23" s="38">
        <v>11.153846153846153</v>
      </c>
    </row>
    <row r="24" spans="1:3" ht="12.75" customHeight="1" x14ac:dyDescent="0.2">
      <c r="A24" s="32"/>
      <c r="B24" s="35" t="s">
        <v>286</v>
      </c>
      <c r="C24" s="38">
        <v>151.56923076923073</v>
      </c>
    </row>
    <row r="25" spans="1:3" ht="12.75" customHeight="1" x14ac:dyDescent="0.2">
      <c r="A25" s="32"/>
      <c r="B25" s="35" t="s">
        <v>1255</v>
      </c>
      <c r="C25" s="38">
        <v>36.999999999999993</v>
      </c>
    </row>
    <row r="26" spans="1:3" ht="12.75" customHeight="1" x14ac:dyDescent="0.2">
      <c r="A26" s="32"/>
      <c r="B26" s="17" t="s">
        <v>323</v>
      </c>
      <c r="C26" s="38">
        <v>40.653846153846153</v>
      </c>
    </row>
    <row r="27" spans="1:3" ht="12.75" customHeight="1" x14ac:dyDescent="0.2">
      <c r="A27" s="32"/>
      <c r="B27" s="17" t="s">
        <v>1257</v>
      </c>
      <c r="C27" s="38">
        <v>25.153846153846157</v>
      </c>
    </row>
    <row r="28" spans="1:3" ht="12.75" customHeight="1" x14ac:dyDescent="0.2">
      <c r="A28" s="32"/>
      <c r="B28" s="17" t="s">
        <v>362</v>
      </c>
      <c r="C28" s="38">
        <v>89.519230769230759</v>
      </c>
    </row>
    <row r="29" spans="1:3" ht="12.75" customHeight="1" x14ac:dyDescent="0.2">
      <c r="A29" s="32"/>
      <c r="B29" s="17" t="s">
        <v>1258</v>
      </c>
      <c r="C29" s="38">
        <v>81.442307692307693</v>
      </c>
    </row>
    <row r="30" spans="1:3" ht="12.75" customHeight="1" x14ac:dyDescent="0.2">
      <c r="A30" s="32"/>
      <c r="B30" s="35" t="s">
        <v>263</v>
      </c>
      <c r="C30" s="38">
        <v>1233.7411538461533</v>
      </c>
    </row>
    <row r="31" spans="1:3" ht="12.75" customHeight="1" x14ac:dyDescent="0.2">
      <c r="A31" s="32"/>
      <c r="B31" s="35" t="s">
        <v>416</v>
      </c>
      <c r="C31" s="38">
        <v>269.65384615384608</v>
      </c>
    </row>
    <row r="32" spans="1:3" ht="12.75" customHeight="1" x14ac:dyDescent="0.2">
      <c r="A32" s="32"/>
      <c r="B32" s="17" t="s">
        <v>264</v>
      </c>
      <c r="C32" s="38">
        <v>900.6946153846153</v>
      </c>
    </row>
    <row r="33" spans="1:4" ht="12.75" customHeight="1" x14ac:dyDescent="0.2">
      <c r="A33" s="32"/>
      <c r="B33" s="17" t="s">
        <v>1259</v>
      </c>
      <c r="C33" s="38">
        <v>33.63461538461538</v>
      </c>
    </row>
    <row r="34" spans="1:4" ht="12.75" customHeight="1" x14ac:dyDescent="0.2">
      <c r="A34" s="32"/>
      <c r="B34" s="35" t="s">
        <v>1083</v>
      </c>
      <c r="C34" s="38">
        <v>53.269230769230759</v>
      </c>
    </row>
    <row r="35" spans="1:4" ht="12.75" customHeight="1" x14ac:dyDescent="0.2">
      <c r="A35" s="32"/>
      <c r="B35" s="35" t="s">
        <v>402</v>
      </c>
      <c r="C35" s="38">
        <v>311.92307692307685</v>
      </c>
    </row>
    <row r="36" spans="1:4" ht="12.75" customHeight="1" x14ac:dyDescent="0.2">
      <c r="A36" s="32"/>
      <c r="B36" s="35" t="s">
        <v>346</v>
      </c>
      <c r="C36" s="38">
        <v>1974.0288461538464</v>
      </c>
    </row>
    <row r="37" spans="1:4" ht="12.75" customHeight="1" x14ac:dyDescent="0.2">
      <c r="A37" s="32"/>
      <c r="B37" s="17" t="s">
        <v>368</v>
      </c>
      <c r="C37" s="38">
        <v>44.096153846153847</v>
      </c>
    </row>
    <row r="38" spans="1:4" ht="12.75" customHeight="1" x14ac:dyDescent="0.2">
      <c r="A38" s="32"/>
      <c r="B38" s="17" t="s">
        <v>1260</v>
      </c>
      <c r="C38" s="38">
        <v>39.53846153846154</v>
      </c>
    </row>
    <row r="39" spans="1:4" ht="12.75" customHeight="1" x14ac:dyDescent="0.2">
      <c r="A39" s="32"/>
      <c r="B39" s="17" t="s">
        <v>265</v>
      </c>
      <c r="C39" s="38">
        <v>96.890384615384619</v>
      </c>
    </row>
    <row r="40" spans="1:4" ht="12.75" customHeight="1" x14ac:dyDescent="0.2">
      <c r="A40" s="32"/>
      <c r="B40" s="17" t="s">
        <v>1261</v>
      </c>
      <c r="C40" s="38">
        <v>63.692307692307686</v>
      </c>
    </row>
    <row r="41" spans="1:4" ht="12.75" customHeight="1" x14ac:dyDescent="0.2">
      <c r="A41" s="32"/>
      <c r="B41" s="17" t="s">
        <v>1262</v>
      </c>
      <c r="C41" s="38">
        <v>150.54615384615386</v>
      </c>
    </row>
    <row r="42" spans="1:4" x14ac:dyDescent="0.2">
      <c r="A42" s="32"/>
      <c r="B42" s="35" t="s">
        <v>1084</v>
      </c>
      <c r="C42" s="38">
        <v>1059.2307692307688</v>
      </c>
    </row>
    <row r="43" spans="1:4" ht="12.75" customHeight="1" x14ac:dyDescent="0.2">
      <c r="A43" s="32"/>
      <c r="B43" s="35" t="s">
        <v>268</v>
      </c>
      <c r="C43" s="38">
        <v>996.51923076923106</v>
      </c>
    </row>
    <row r="44" spans="1:4" s="12" customFormat="1" ht="12.75" customHeight="1" x14ac:dyDescent="0.2">
      <c r="A44" s="32"/>
      <c r="B44" s="17" t="s">
        <v>1326</v>
      </c>
      <c r="C44" s="38">
        <v>38.230769230769234</v>
      </c>
      <c r="D44" s="24"/>
    </row>
    <row r="45" spans="1:4" ht="12.75" customHeight="1" x14ac:dyDescent="0.2">
      <c r="A45" s="32"/>
      <c r="B45" s="17" t="s">
        <v>1327</v>
      </c>
      <c r="C45" s="38">
        <v>130.32692307692307</v>
      </c>
    </row>
    <row r="46" spans="1:4" ht="12.75" customHeight="1" x14ac:dyDescent="0.2">
      <c r="A46" s="32"/>
      <c r="B46" s="35" t="s">
        <v>1263</v>
      </c>
      <c r="C46" s="38">
        <v>69.211538461538453</v>
      </c>
    </row>
    <row r="47" spans="1:4" ht="12.75" customHeight="1" x14ac:dyDescent="0.2">
      <c r="A47" s="32"/>
      <c r="B47" s="35" t="s">
        <v>1264</v>
      </c>
      <c r="C47" s="38">
        <v>22.615384615384613</v>
      </c>
    </row>
    <row r="48" spans="1:4" ht="12.75" customHeight="1" x14ac:dyDescent="0.2">
      <c r="A48" s="32"/>
      <c r="B48" s="17" t="s">
        <v>269</v>
      </c>
      <c r="C48" s="38">
        <v>197.11999999999998</v>
      </c>
    </row>
    <row r="49" spans="1:4" x14ac:dyDescent="0.2">
      <c r="A49" s="32"/>
      <c r="B49" s="17" t="s">
        <v>270</v>
      </c>
      <c r="C49" s="38">
        <v>10275.43076923077</v>
      </c>
    </row>
    <row r="50" spans="1:4" ht="12.75" customHeight="1" x14ac:dyDescent="0.2">
      <c r="A50" s="32"/>
      <c r="B50" s="17" t="s">
        <v>312</v>
      </c>
      <c r="C50" s="38">
        <v>94.48269230769229</v>
      </c>
    </row>
    <row r="51" spans="1:4" ht="12.75" customHeight="1" x14ac:dyDescent="0.2">
      <c r="A51" s="32"/>
      <c r="B51" s="17" t="s">
        <v>1265</v>
      </c>
      <c r="C51" s="38">
        <v>102.17307692307692</v>
      </c>
    </row>
    <row r="52" spans="1:4" ht="12.75" customHeight="1" x14ac:dyDescent="0.2">
      <c r="A52" s="32"/>
      <c r="B52" s="17" t="s">
        <v>547</v>
      </c>
      <c r="C52" s="38">
        <v>884.19807692307677</v>
      </c>
    </row>
    <row r="53" spans="1:4" ht="12.75" customHeight="1" x14ac:dyDescent="0.2">
      <c r="A53" s="32"/>
      <c r="B53" s="17" t="s">
        <v>548</v>
      </c>
      <c r="C53" s="38">
        <v>643.42384615384594</v>
      </c>
    </row>
    <row r="54" spans="1:4" ht="12.75" customHeight="1" x14ac:dyDescent="0.2">
      <c r="A54" s="32"/>
      <c r="B54" s="17" t="s">
        <v>363</v>
      </c>
      <c r="C54" s="204">
        <v>6.1538461538461542</v>
      </c>
      <c r="D54" s="13"/>
    </row>
    <row r="55" spans="1:4" ht="12.75" customHeight="1" x14ac:dyDescent="0.2">
      <c r="A55" s="32"/>
      <c r="C55" s="204"/>
      <c r="D55" s="13"/>
    </row>
    <row r="56" spans="1:4" ht="12.75" customHeight="1" x14ac:dyDescent="0.2">
      <c r="A56" s="32" t="s">
        <v>271</v>
      </c>
      <c r="C56" s="144">
        <f>SUM(C57)</f>
        <v>40.840000000000003</v>
      </c>
      <c r="D56" s="13"/>
    </row>
    <row r="57" spans="1:4" ht="12.75" customHeight="1" x14ac:dyDescent="0.2">
      <c r="A57" s="32"/>
      <c r="B57" s="67" t="s">
        <v>261</v>
      </c>
      <c r="C57" s="39">
        <v>40.840000000000003</v>
      </c>
    </row>
    <row r="58" spans="1:4" ht="12.75" customHeight="1" x14ac:dyDescent="0.2">
      <c r="A58" s="165" t="s">
        <v>953</v>
      </c>
      <c r="B58" s="111"/>
      <c r="C58" s="164"/>
    </row>
    <row r="59" spans="1:4" ht="12.75" customHeight="1" x14ac:dyDescent="0.2">
      <c r="A59" s="32" t="s">
        <v>275</v>
      </c>
      <c r="C59" s="144">
        <v>0</v>
      </c>
    </row>
    <row r="60" spans="1:4" ht="12.75" customHeight="1" x14ac:dyDescent="0.2">
      <c r="B60" s="141"/>
      <c r="C60" s="204"/>
    </row>
    <row r="61" spans="1:4" ht="12.75" customHeight="1" x14ac:dyDescent="0.2">
      <c r="A61" s="32" t="s">
        <v>276</v>
      </c>
      <c r="C61" s="144">
        <f>SUM(C62:C71)</f>
        <v>2413.7749999999996</v>
      </c>
    </row>
    <row r="62" spans="1:4" ht="12.75" customHeight="1" x14ac:dyDescent="0.2">
      <c r="A62" s="32"/>
      <c r="B62" s="17" t="s">
        <v>281</v>
      </c>
      <c r="C62" s="204">
        <v>28.982692307692307</v>
      </c>
    </row>
    <row r="63" spans="1:4" ht="12.75" customHeight="1" x14ac:dyDescent="0.2">
      <c r="A63" s="32"/>
      <c r="B63" s="17" t="s">
        <v>253</v>
      </c>
      <c r="C63" s="204">
        <v>28.115384615384617</v>
      </c>
    </row>
    <row r="64" spans="1:4" ht="12.75" customHeight="1" x14ac:dyDescent="0.2">
      <c r="A64" s="32"/>
      <c r="B64" s="17" t="s">
        <v>258</v>
      </c>
      <c r="C64" s="204">
        <v>269.06923076923073</v>
      </c>
    </row>
    <row r="65" spans="1:3" ht="12.75" customHeight="1" x14ac:dyDescent="0.2">
      <c r="A65" s="32"/>
      <c r="B65" s="17" t="s">
        <v>1085</v>
      </c>
      <c r="C65" s="204">
        <v>12.644230769230768</v>
      </c>
    </row>
    <row r="66" spans="1:3" ht="12.75" customHeight="1" x14ac:dyDescent="0.2">
      <c r="A66" s="32"/>
      <c r="B66" s="17" t="s">
        <v>264</v>
      </c>
      <c r="C66" s="204">
        <v>36.280769230769231</v>
      </c>
    </row>
    <row r="67" spans="1:3" ht="12.75" customHeight="1" x14ac:dyDescent="0.2">
      <c r="A67" s="32"/>
      <c r="B67" s="17" t="s">
        <v>399</v>
      </c>
      <c r="C67" s="204">
        <v>160.30961538461537</v>
      </c>
    </row>
    <row r="68" spans="1:3" ht="12.75" customHeight="1" x14ac:dyDescent="0.2">
      <c r="A68" s="32"/>
      <c r="B68" s="17" t="s">
        <v>1079</v>
      </c>
      <c r="C68" s="204">
        <v>946.91730769230765</v>
      </c>
    </row>
    <row r="69" spans="1:3" ht="12.75" customHeight="1" x14ac:dyDescent="0.2">
      <c r="A69" s="32"/>
      <c r="B69" s="17" t="s">
        <v>266</v>
      </c>
      <c r="C69" s="204">
        <v>741.17884615384605</v>
      </c>
    </row>
    <row r="70" spans="1:3" ht="12.75" customHeight="1" x14ac:dyDescent="0.2">
      <c r="A70" s="32"/>
      <c r="B70" s="17" t="s">
        <v>270</v>
      </c>
      <c r="C70" s="204">
        <v>184.70192307692307</v>
      </c>
    </row>
    <row r="71" spans="1:3" ht="12.75" customHeight="1" x14ac:dyDescent="0.2">
      <c r="A71" s="32"/>
      <c r="B71" s="17" t="s">
        <v>363</v>
      </c>
      <c r="C71" s="204">
        <v>5.5750000000000002</v>
      </c>
    </row>
    <row r="72" spans="1:3" ht="12.75" customHeight="1" x14ac:dyDescent="0.2"/>
    <row r="73" spans="1:3" ht="12.75" customHeight="1" x14ac:dyDescent="0.2">
      <c r="A73" s="32" t="s">
        <v>145</v>
      </c>
      <c r="C73" s="144">
        <v>0</v>
      </c>
    </row>
    <row r="75" spans="1:3" ht="12.75" customHeight="1" x14ac:dyDescent="0.2">
      <c r="A75" s="32" t="s">
        <v>277</v>
      </c>
      <c r="B75" s="35"/>
      <c r="C75" s="144">
        <v>0</v>
      </c>
    </row>
    <row r="76" spans="1:3" ht="12.75" customHeight="1" x14ac:dyDescent="0.2">
      <c r="A76" s="32"/>
      <c r="B76" s="35"/>
      <c r="C76" s="144"/>
    </row>
    <row r="77" spans="1:3" ht="12.75" customHeight="1" x14ac:dyDescent="0.2">
      <c r="A77" s="32" t="s">
        <v>279</v>
      </c>
      <c r="C77" s="144">
        <v>0</v>
      </c>
    </row>
    <row r="78" spans="1:3" x14ac:dyDescent="0.2">
      <c r="C78" s="38"/>
    </row>
    <row r="79" spans="1:3" ht="10.9" customHeight="1" x14ac:dyDescent="0.2">
      <c r="A79" s="32" t="s">
        <v>297</v>
      </c>
      <c r="C79" s="145">
        <v>0</v>
      </c>
    </row>
    <row r="80" spans="1:3" x14ac:dyDescent="0.2">
      <c r="B80" s="35"/>
    </row>
    <row r="81" spans="1:4" x14ac:dyDescent="0.2">
      <c r="A81" s="32" t="s">
        <v>298</v>
      </c>
      <c r="C81" s="144">
        <f>SUM(C82:C128)</f>
        <v>4446.0030000000006</v>
      </c>
    </row>
    <row r="82" spans="1:4" x14ac:dyDescent="0.2">
      <c r="A82" s="32"/>
      <c r="B82" s="17" t="s">
        <v>557</v>
      </c>
      <c r="C82" s="195">
        <v>35.911999999999999</v>
      </c>
    </row>
    <row r="83" spans="1:4" ht="12.75" customHeight="1" x14ac:dyDescent="0.2">
      <c r="A83" s="32"/>
      <c r="B83" s="17" t="s">
        <v>299</v>
      </c>
      <c r="C83" s="195">
        <v>223.91100000000003</v>
      </c>
    </row>
    <row r="84" spans="1:4" ht="12.75" customHeight="1" x14ac:dyDescent="0.2">
      <c r="A84" s="32"/>
      <c r="B84" s="17" t="s">
        <v>337</v>
      </c>
      <c r="C84" s="195">
        <v>14.128</v>
      </c>
    </row>
    <row r="85" spans="1:4" ht="12.75" customHeight="1" x14ac:dyDescent="0.2">
      <c r="A85" s="32"/>
      <c r="B85" s="17" t="s">
        <v>1069</v>
      </c>
      <c r="C85" s="195">
        <v>23.878</v>
      </c>
    </row>
    <row r="86" spans="1:4" ht="12.75" customHeight="1" x14ac:dyDescent="0.2">
      <c r="A86" s="32"/>
      <c r="B86" s="35" t="s">
        <v>317</v>
      </c>
      <c r="C86" s="38">
        <v>11.919</v>
      </c>
    </row>
    <row r="87" spans="1:4" ht="12.75" customHeight="1" x14ac:dyDescent="0.2">
      <c r="A87" s="32"/>
      <c r="B87" s="17" t="s">
        <v>359</v>
      </c>
      <c r="C87" s="38">
        <v>161.626</v>
      </c>
    </row>
    <row r="88" spans="1:4" ht="12.75" customHeight="1" x14ac:dyDescent="0.2">
      <c r="A88" s="32"/>
      <c r="B88" s="17" t="s">
        <v>300</v>
      </c>
      <c r="C88" s="38">
        <v>106.301</v>
      </c>
      <c r="D88" s="189"/>
    </row>
    <row r="89" spans="1:4" ht="12.75" customHeight="1" x14ac:dyDescent="0.2">
      <c r="B89" s="35" t="s">
        <v>318</v>
      </c>
      <c r="C89" s="195">
        <v>62.018999999999998</v>
      </c>
    </row>
    <row r="90" spans="1:4" x14ac:dyDescent="0.2">
      <c r="B90" s="17" t="s">
        <v>250</v>
      </c>
      <c r="C90" s="195">
        <v>15.996</v>
      </c>
      <c r="D90" s="13"/>
    </row>
    <row r="91" spans="1:4" x14ac:dyDescent="0.2">
      <c r="B91" s="17" t="s">
        <v>251</v>
      </c>
      <c r="C91" s="195">
        <v>292.41000000000003</v>
      </c>
      <c r="D91" s="13"/>
    </row>
    <row r="92" spans="1:4" x14ac:dyDescent="0.2">
      <c r="B92" s="17" t="s">
        <v>319</v>
      </c>
      <c r="C92" s="195">
        <v>149.25300000000001</v>
      </c>
      <c r="D92" s="13"/>
    </row>
    <row r="93" spans="1:4" x14ac:dyDescent="0.2">
      <c r="A93" s="32"/>
      <c r="B93" s="35" t="s">
        <v>256</v>
      </c>
      <c r="C93" s="195">
        <v>55.337000000000003</v>
      </c>
      <c r="D93" s="13"/>
    </row>
    <row r="94" spans="1:4" x14ac:dyDescent="0.2">
      <c r="B94" s="35" t="s">
        <v>257</v>
      </c>
      <c r="C94" s="195">
        <v>192.14900000000006</v>
      </c>
      <c r="D94" s="13"/>
    </row>
    <row r="95" spans="1:4" x14ac:dyDescent="0.2">
      <c r="B95" s="17" t="s">
        <v>258</v>
      </c>
      <c r="C95" s="195">
        <v>18.309000000000001</v>
      </c>
      <c r="D95" s="13"/>
    </row>
    <row r="96" spans="1:4" x14ac:dyDescent="0.2">
      <c r="B96" s="17" t="s">
        <v>259</v>
      </c>
      <c r="C96" s="195">
        <v>771.59799999999996</v>
      </c>
      <c r="D96" s="13"/>
    </row>
    <row r="97" spans="1:4" x14ac:dyDescent="0.2">
      <c r="B97" s="35" t="s">
        <v>303</v>
      </c>
      <c r="C97" s="195">
        <v>199.05299999999997</v>
      </c>
      <c r="D97" s="13"/>
    </row>
    <row r="98" spans="1:4" x14ac:dyDescent="0.2">
      <c r="B98" s="17" t="s">
        <v>304</v>
      </c>
      <c r="C98" s="195">
        <v>273.28899999999999</v>
      </c>
    </row>
    <row r="99" spans="1:4" x14ac:dyDescent="0.2">
      <c r="B99" s="17" t="s">
        <v>545</v>
      </c>
      <c r="C99" s="195">
        <v>16.972999999999999</v>
      </c>
    </row>
    <row r="100" spans="1:4" x14ac:dyDescent="0.2">
      <c r="B100" s="17" t="s">
        <v>285</v>
      </c>
      <c r="C100" s="195">
        <v>69.388999999999996</v>
      </c>
    </row>
    <row r="101" spans="1:4" x14ac:dyDescent="0.2">
      <c r="B101" s="35" t="s">
        <v>1257</v>
      </c>
      <c r="C101" s="38">
        <v>89.863</v>
      </c>
    </row>
    <row r="102" spans="1:4" x14ac:dyDescent="0.2">
      <c r="B102" s="17" t="s">
        <v>362</v>
      </c>
      <c r="C102" s="38">
        <v>12.853999999999999</v>
      </c>
    </row>
    <row r="103" spans="1:4" x14ac:dyDescent="0.2">
      <c r="B103" s="17" t="s">
        <v>263</v>
      </c>
      <c r="C103" s="195">
        <v>132.488</v>
      </c>
      <c r="D103" s="13"/>
    </row>
    <row r="104" spans="1:4" x14ac:dyDescent="0.2">
      <c r="B104" s="35" t="s">
        <v>324</v>
      </c>
      <c r="C104" s="195">
        <v>90.197999999999993</v>
      </c>
      <c r="D104" s="13"/>
    </row>
    <row r="105" spans="1:4" ht="12.75" customHeight="1" x14ac:dyDescent="0.2">
      <c r="B105" s="17" t="s">
        <v>58</v>
      </c>
      <c r="C105" s="195">
        <v>129.994</v>
      </c>
      <c r="D105" s="13"/>
    </row>
    <row r="106" spans="1:4" x14ac:dyDescent="0.2">
      <c r="B106" s="17" t="s">
        <v>306</v>
      </c>
      <c r="C106" s="195">
        <v>62.286000000000001</v>
      </c>
      <c r="D106" s="13"/>
    </row>
    <row r="107" spans="1:4" x14ac:dyDescent="0.2">
      <c r="B107" s="17" t="s">
        <v>308</v>
      </c>
      <c r="C107" s="195">
        <v>141.31299999999999</v>
      </c>
      <c r="D107" s="13"/>
    </row>
    <row r="108" spans="1:4" x14ac:dyDescent="0.2">
      <c r="B108" s="17" t="s">
        <v>288</v>
      </c>
      <c r="C108" s="38">
        <v>17.969000000000001</v>
      </c>
      <c r="D108" s="13"/>
    </row>
    <row r="109" spans="1:4" x14ac:dyDescent="0.2">
      <c r="B109" s="6" t="s">
        <v>264</v>
      </c>
      <c r="C109" s="195">
        <v>25.009999999999998</v>
      </c>
      <c r="D109" s="13"/>
    </row>
    <row r="110" spans="1:4" x14ac:dyDescent="0.2">
      <c r="A110" s="165" t="s">
        <v>953</v>
      </c>
      <c r="B110" s="111"/>
      <c r="C110" s="164"/>
    </row>
    <row r="111" spans="1:4" s="25" customFormat="1" x14ac:dyDescent="0.2">
      <c r="A111" s="35"/>
      <c r="B111" s="6" t="s">
        <v>1427</v>
      </c>
      <c r="C111" s="195">
        <v>71.253000000000014</v>
      </c>
      <c r="D111" s="13"/>
    </row>
    <row r="112" spans="1:4" x14ac:dyDescent="0.2">
      <c r="B112" s="6" t="s">
        <v>325</v>
      </c>
      <c r="C112" s="195">
        <v>49.448999999999998</v>
      </c>
      <c r="D112" s="13"/>
    </row>
    <row r="113" spans="2:4" x14ac:dyDescent="0.2">
      <c r="B113" s="6" t="s">
        <v>31</v>
      </c>
      <c r="C113" s="195">
        <v>176.24500000000003</v>
      </c>
      <c r="D113" s="13"/>
    </row>
    <row r="114" spans="2:4" x14ac:dyDescent="0.2">
      <c r="B114" s="6" t="s">
        <v>346</v>
      </c>
      <c r="C114" s="195">
        <v>34.277999999999999</v>
      </c>
      <c r="D114" s="13"/>
    </row>
    <row r="115" spans="2:4" x14ac:dyDescent="0.2">
      <c r="B115" s="6" t="s">
        <v>293</v>
      </c>
      <c r="C115" s="195">
        <v>110.404</v>
      </c>
      <c r="D115" s="13"/>
    </row>
    <row r="116" spans="2:4" x14ac:dyDescent="0.2">
      <c r="B116" s="6" t="s">
        <v>150</v>
      </c>
      <c r="C116" s="195">
        <v>18.518999999999998</v>
      </c>
      <c r="D116" s="13"/>
    </row>
    <row r="117" spans="2:4" x14ac:dyDescent="0.2">
      <c r="B117" s="6" t="s">
        <v>1066</v>
      </c>
      <c r="C117" s="195">
        <v>18.132000000000001</v>
      </c>
      <c r="D117" s="13"/>
    </row>
    <row r="118" spans="2:4" x14ac:dyDescent="0.2">
      <c r="B118" s="6" t="s">
        <v>328</v>
      </c>
      <c r="C118" s="195">
        <v>17.97</v>
      </c>
      <c r="D118" s="13"/>
    </row>
    <row r="119" spans="2:4" x14ac:dyDescent="0.2">
      <c r="B119" s="6" t="s">
        <v>265</v>
      </c>
      <c r="C119" s="195">
        <v>12.856</v>
      </c>
      <c r="D119" s="13"/>
    </row>
    <row r="120" spans="2:4" x14ac:dyDescent="0.2">
      <c r="B120" s="6" t="s">
        <v>267</v>
      </c>
      <c r="C120" s="195">
        <v>49.609000000000002</v>
      </c>
      <c r="D120" s="13"/>
    </row>
    <row r="121" spans="2:4" x14ac:dyDescent="0.2">
      <c r="B121" s="6" t="s">
        <v>309</v>
      </c>
      <c r="C121" s="195">
        <v>75.250000000000014</v>
      </c>
      <c r="D121" s="13"/>
    </row>
    <row r="122" spans="2:4" x14ac:dyDescent="0.2">
      <c r="B122" s="6" t="s">
        <v>310</v>
      </c>
      <c r="C122" s="195">
        <v>84.174000000000007</v>
      </c>
      <c r="D122" s="13"/>
    </row>
    <row r="123" spans="2:4" x14ac:dyDescent="0.2">
      <c r="B123" s="6" t="s">
        <v>1473</v>
      </c>
      <c r="C123" s="195">
        <v>13.879</v>
      </c>
      <c r="D123" s="13"/>
    </row>
    <row r="124" spans="2:4" x14ac:dyDescent="0.2">
      <c r="B124" s="6" t="s">
        <v>544</v>
      </c>
      <c r="C124" s="195">
        <v>23.201000000000001</v>
      </c>
      <c r="D124" s="13"/>
    </row>
    <row r="125" spans="2:4" x14ac:dyDescent="0.2">
      <c r="B125" s="6" t="s">
        <v>270</v>
      </c>
      <c r="C125" s="195">
        <v>232.917</v>
      </c>
      <c r="D125" s="13"/>
    </row>
    <row r="126" spans="2:4" x14ac:dyDescent="0.2">
      <c r="B126" s="6" t="s">
        <v>355</v>
      </c>
      <c r="C126" s="195">
        <v>12.551</v>
      </c>
      <c r="D126" s="13"/>
    </row>
    <row r="127" spans="2:4" x14ac:dyDescent="0.2">
      <c r="B127" s="6" t="s">
        <v>312</v>
      </c>
      <c r="C127" s="195">
        <v>18.993000000000002</v>
      </c>
      <c r="D127" s="13"/>
    </row>
    <row r="128" spans="2:4" x14ac:dyDescent="0.2">
      <c r="B128" s="6" t="s">
        <v>363</v>
      </c>
      <c r="C128" s="195">
        <v>30.898</v>
      </c>
      <c r="D128" s="13"/>
    </row>
    <row r="129" spans="1:4" x14ac:dyDescent="0.2">
      <c r="B129" s="6"/>
      <c r="D129" s="13"/>
    </row>
    <row r="130" spans="1:4" x14ac:dyDescent="0.2">
      <c r="A130" s="32" t="s">
        <v>314</v>
      </c>
      <c r="B130" s="6"/>
      <c r="C130" s="146">
        <v>0</v>
      </c>
      <c r="D130" s="13"/>
    </row>
    <row r="131" spans="1:4" x14ac:dyDescent="0.2">
      <c r="B131" s="35"/>
      <c r="D131" s="13"/>
    </row>
    <row r="132" spans="1:4" s="12" customFormat="1" x14ac:dyDescent="0.2">
      <c r="A132" s="32" t="s">
        <v>315</v>
      </c>
      <c r="B132" s="17"/>
      <c r="C132" s="144">
        <f>SUM(C133:C219)</f>
        <v>65212.592676923057</v>
      </c>
      <c r="D132" s="24"/>
    </row>
    <row r="133" spans="1:4" x14ac:dyDescent="0.2">
      <c r="B133" s="35" t="s">
        <v>415</v>
      </c>
      <c r="C133" s="38">
        <v>101.706</v>
      </c>
    </row>
    <row r="134" spans="1:4" x14ac:dyDescent="0.2">
      <c r="B134" s="17" t="s">
        <v>281</v>
      </c>
      <c r="C134" s="38">
        <v>373.56730769230785</v>
      </c>
    </row>
    <row r="135" spans="1:4" x14ac:dyDescent="0.2">
      <c r="B135" s="17" t="s">
        <v>299</v>
      </c>
      <c r="C135" s="38">
        <v>280.71923076923082</v>
      </c>
    </row>
    <row r="136" spans="1:4" x14ac:dyDescent="0.2">
      <c r="B136" s="35" t="s">
        <v>337</v>
      </c>
      <c r="C136" s="38">
        <v>93.742307692307676</v>
      </c>
    </row>
    <row r="137" spans="1:4" s="24" customFormat="1" x14ac:dyDescent="0.2">
      <c r="A137" s="35"/>
      <c r="B137" s="35" t="s">
        <v>1069</v>
      </c>
      <c r="C137" s="38">
        <v>25.599999999999998</v>
      </c>
    </row>
    <row r="138" spans="1:4" x14ac:dyDescent="0.2">
      <c r="B138" s="17" t="s">
        <v>388</v>
      </c>
      <c r="C138" s="38">
        <v>77.394230769230745</v>
      </c>
      <c r="D138" s="189"/>
    </row>
    <row r="139" spans="1:4" x14ac:dyDescent="0.2">
      <c r="B139" s="17" t="s">
        <v>167</v>
      </c>
      <c r="C139" s="38">
        <v>131.85961538461535</v>
      </c>
    </row>
    <row r="140" spans="1:4" x14ac:dyDescent="0.2">
      <c r="B140" s="17" t="s">
        <v>317</v>
      </c>
      <c r="C140" s="38">
        <v>349.52884615384608</v>
      </c>
    </row>
    <row r="141" spans="1:4" x14ac:dyDescent="0.2">
      <c r="B141" s="35" t="s">
        <v>172</v>
      </c>
      <c r="C141" s="38">
        <v>758.05338461538508</v>
      </c>
    </row>
    <row r="142" spans="1:4" x14ac:dyDescent="0.2">
      <c r="A142" s="30"/>
      <c r="B142" s="17" t="s">
        <v>359</v>
      </c>
      <c r="C142" s="38">
        <v>1516.9204615384617</v>
      </c>
    </row>
    <row r="143" spans="1:4" x14ac:dyDescent="0.2">
      <c r="B143" s="35" t="s">
        <v>300</v>
      </c>
      <c r="C143" s="38">
        <v>849.06730769230751</v>
      </c>
    </row>
    <row r="144" spans="1:4" x14ac:dyDescent="0.2">
      <c r="A144" s="88"/>
      <c r="B144" s="35" t="s">
        <v>301</v>
      </c>
      <c r="C144" s="38">
        <v>107.76538461538459</v>
      </c>
    </row>
    <row r="145" spans="1:3" x14ac:dyDescent="0.2">
      <c r="A145" s="88"/>
      <c r="B145" s="17" t="s">
        <v>1474</v>
      </c>
      <c r="C145" s="38">
        <v>26.95</v>
      </c>
    </row>
    <row r="146" spans="1:3" x14ac:dyDescent="0.2">
      <c r="A146" s="88"/>
      <c r="B146" s="35" t="s">
        <v>250</v>
      </c>
      <c r="C146" s="38">
        <v>66.969230769230776</v>
      </c>
    </row>
    <row r="147" spans="1:3" x14ac:dyDescent="0.2">
      <c r="A147" s="88"/>
      <c r="B147" s="17" t="s">
        <v>251</v>
      </c>
      <c r="C147" s="38">
        <v>927.56538461538435</v>
      </c>
    </row>
    <row r="148" spans="1:3" x14ac:dyDescent="0.2">
      <c r="A148" s="88"/>
      <c r="B148" s="17" t="s">
        <v>252</v>
      </c>
      <c r="C148" s="38">
        <v>207.20769230769227</v>
      </c>
    </row>
    <row r="149" spans="1:3" x14ac:dyDescent="0.2">
      <c r="A149" s="88"/>
      <c r="B149" s="35" t="s">
        <v>253</v>
      </c>
      <c r="C149" s="38">
        <v>30.112099999999998</v>
      </c>
    </row>
    <row r="150" spans="1:3" x14ac:dyDescent="0.2">
      <c r="A150" s="88"/>
      <c r="B150" s="35" t="s">
        <v>1475</v>
      </c>
      <c r="C150" s="38">
        <v>22.234615384615378</v>
      </c>
    </row>
    <row r="151" spans="1:3" x14ac:dyDescent="0.2">
      <c r="A151" s="88"/>
      <c r="B151" s="17" t="s">
        <v>1476</v>
      </c>
      <c r="C151" s="38">
        <v>47.815384615384609</v>
      </c>
    </row>
    <row r="152" spans="1:3" x14ac:dyDescent="0.2">
      <c r="A152" s="88"/>
      <c r="B152" s="71" t="s">
        <v>75</v>
      </c>
      <c r="C152" s="38">
        <v>728.89076923076891</v>
      </c>
    </row>
    <row r="153" spans="1:3" x14ac:dyDescent="0.2">
      <c r="A153" s="88"/>
      <c r="B153" s="35" t="s">
        <v>162</v>
      </c>
      <c r="C153" s="38">
        <v>1194.2123076923071</v>
      </c>
    </row>
    <row r="154" spans="1:3" x14ac:dyDescent="0.2">
      <c r="A154" s="88"/>
      <c r="B154" s="17" t="s">
        <v>163</v>
      </c>
      <c r="C154" s="38">
        <v>2028.0153846153848</v>
      </c>
    </row>
    <row r="155" spans="1:3" x14ac:dyDescent="0.2">
      <c r="A155" s="88"/>
      <c r="B155" s="17" t="s">
        <v>190</v>
      </c>
      <c r="C155" s="38">
        <v>267.96923076923082</v>
      </c>
    </row>
    <row r="156" spans="1:3" x14ac:dyDescent="0.2">
      <c r="A156" s="32"/>
      <c r="B156" s="35" t="s">
        <v>1478</v>
      </c>
      <c r="C156" s="38">
        <v>23.95384615384615</v>
      </c>
    </row>
    <row r="157" spans="1:3" x14ac:dyDescent="0.2">
      <c r="A157" s="88"/>
      <c r="B157" s="17" t="s">
        <v>1479</v>
      </c>
      <c r="C157" s="38">
        <v>41.419230769230765</v>
      </c>
    </row>
    <row r="158" spans="1:3" x14ac:dyDescent="0.2">
      <c r="A158" s="13"/>
      <c r="B158" s="17" t="s">
        <v>282</v>
      </c>
      <c r="C158" s="38">
        <v>10448.44807692307</v>
      </c>
    </row>
    <row r="159" spans="1:3" x14ac:dyDescent="0.2">
      <c r="A159" s="88"/>
      <c r="B159" s="35" t="s">
        <v>319</v>
      </c>
      <c r="C159" s="38">
        <v>86.898076923076914</v>
      </c>
    </row>
    <row r="160" spans="1:3" x14ac:dyDescent="0.2">
      <c r="A160" s="88"/>
      <c r="B160" s="17" t="s">
        <v>256</v>
      </c>
      <c r="C160" s="38">
        <v>335.25576923076932</v>
      </c>
    </row>
    <row r="161" spans="1:4" x14ac:dyDescent="0.2">
      <c r="A161" s="88"/>
      <c r="B161" s="17" t="s">
        <v>1071</v>
      </c>
      <c r="C161" s="38">
        <v>82.259615384615373</v>
      </c>
    </row>
    <row r="162" spans="1:4" x14ac:dyDescent="0.2">
      <c r="A162" s="165" t="s">
        <v>953</v>
      </c>
      <c r="B162" s="111"/>
      <c r="C162" s="164"/>
      <c r="D162" s="13"/>
    </row>
    <row r="163" spans="1:4" x14ac:dyDescent="0.2">
      <c r="A163" s="88"/>
      <c r="B163" s="17" t="s">
        <v>257</v>
      </c>
      <c r="C163" s="195">
        <v>3355.5803461538462</v>
      </c>
    </row>
    <row r="164" spans="1:4" x14ac:dyDescent="0.2">
      <c r="A164" s="88"/>
      <c r="B164" s="17" t="s">
        <v>320</v>
      </c>
      <c r="C164" s="38">
        <v>120.16346153846152</v>
      </c>
    </row>
    <row r="165" spans="1:4" x14ac:dyDescent="0.2">
      <c r="B165" s="17" t="s">
        <v>259</v>
      </c>
      <c r="C165" s="38">
        <v>556.92503076923072</v>
      </c>
    </row>
    <row r="166" spans="1:4" ht="12.75" customHeight="1" x14ac:dyDescent="0.2">
      <c r="B166" s="17" t="s">
        <v>322</v>
      </c>
      <c r="C166" s="38">
        <v>1037.8423076923075</v>
      </c>
    </row>
    <row r="167" spans="1:4" s="12" customFormat="1" x14ac:dyDescent="0.2">
      <c r="A167" s="35"/>
      <c r="B167" s="17" t="s">
        <v>1269</v>
      </c>
      <c r="C167" s="38">
        <v>40.690000000000005</v>
      </c>
      <c r="D167" s="24"/>
    </row>
    <row r="168" spans="1:4" x14ac:dyDescent="0.2">
      <c r="B168" s="6" t="s">
        <v>285</v>
      </c>
      <c r="C168" s="38">
        <v>36.067307692307693</v>
      </c>
    </row>
    <row r="169" spans="1:4" x14ac:dyDescent="0.2">
      <c r="B169" s="17" t="s">
        <v>286</v>
      </c>
      <c r="C169" s="38">
        <v>395.06923076923084</v>
      </c>
    </row>
    <row r="170" spans="1:4" x14ac:dyDescent="0.2">
      <c r="B170" s="17" t="s">
        <v>262</v>
      </c>
      <c r="C170" s="38">
        <v>53.738461538461543</v>
      </c>
    </row>
    <row r="171" spans="1:4" x14ac:dyDescent="0.2">
      <c r="B171" s="17" t="s">
        <v>1482</v>
      </c>
      <c r="C171" s="38">
        <v>17.055199999999999</v>
      </c>
    </row>
    <row r="172" spans="1:4" x14ac:dyDescent="0.2">
      <c r="B172" s="35" t="s">
        <v>323</v>
      </c>
      <c r="C172" s="38">
        <v>77.45</v>
      </c>
    </row>
    <row r="173" spans="1:4" x14ac:dyDescent="0.2">
      <c r="B173" s="17" t="s">
        <v>187</v>
      </c>
      <c r="C173" s="38">
        <v>4964.7596153846116</v>
      </c>
    </row>
    <row r="174" spans="1:4" x14ac:dyDescent="0.2">
      <c r="B174" s="17" t="s">
        <v>305</v>
      </c>
      <c r="C174" s="38">
        <v>5253.180769230773</v>
      </c>
    </row>
    <row r="175" spans="1:4" x14ac:dyDescent="0.2">
      <c r="B175" s="17" t="s">
        <v>344</v>
      </c>
      <c r="C175" s="38">
        <v>24.7</v>
      </c>
    </row>
    <row r="176" spans="1:4" x14ac:dyDescent="0.2">
      <c r="B176" s="17" t="s">
        <v>263</v>
      </c>
      <c r="C176" s="38">
        <v>152.875</v>
      </c>
    </row>
    <row r="177" spans="1:3" x14ac:dyDescent="0.2">
      <c r="B177" s="35" t="s">
        <v>307</v>
      </c>
      <c r="C177" s="38">
        <v>69.833846153846139</v>
      </c>
    </row>
    <row r="178" spans="1:3" x14ac:dyDescent="0.2">
      <c r="A178" s="88"/>
      <c r="B178" s="17" t="s">
        <v>289</v>
      </c>
      <c r="C178" s="38">
        <v>1962.4903076923076</v>
      </c>
    </row>
    <row r="179" spans="1:3" x14ac:dyDescent="0.2">
      <c r="A179" s="88"/>
      <c r="B179" s="17" t="s">
        <v>264</v>
      </c>
      <c r="C179" s="38">
        <v>2754.1192307692295</v>
      </c>
    </row>
    <row r="180" spans="1:3" x14ac:dyDescent="0.2">
      <c r="A180" s="88"/>
      <c r="B180" s="17" t="s">
        <v>1480</v>
      </c>
      <c r="C180" s="38">
        <v>4942.6532692307692</v>
      </c>
    </row>
    <row r="181" spans="1:3" x14ac:dyDescent="0.2">
      <c r="A181" s="88"/>
      <c r="B181" s="17" t="s">
        <v>1481</v>
      </c>
      <c r="C181" s="38">
        <v>17.863500000000002</v>
      </c>
    </row>
    <row r="182" spans="1:3" x14ac:dyDescent="0.2">
      <c r="A182" s="88"/>
      <c r="B182" s="17" t="s">
        <v>406</v>
      </c>
      <c r="C182" s="38">
        <v>360.26346153846151</v>
      </c>
    </row>
    <row r="183" spans="1:3" x14ac:dyDescent="0.2">
      <c r="A183" s="88"/>
      <c r="B183" s="17" t="s">
        <v>1266</v>
      </c>
      <c r="C183" s="38">
        <v>46.553846153846166</v>
      </c>
    </row>
    <row r="184" spans="1:3" x14ac:dyDescent="0.2">
      <c r="A184" s="32"/>
      <c r="B184" s="35" t="s">
        <v>399</v>
      </c>
      <c r="C184" s="38">
        <v>23.91</v>
      </c>
    </row>
    <row r="185" spans="1:3" x14ac:dyDescent="0.2">
      <c r="A185" s="88"/>
      <c r="B185" s="35" t="s">
        <v>1477</v>
      </c>
      <c r="C185" s="38">
        <v>41.113461538461536</v>
      </c>
    </row>
    <row r="186" spans="1:3" x14ac:dyDescent="0.2">
      <c r="A186" s="88"/>
      <c r="B186" s="17" t="s">
        <v>186</v>
      </c>
      <c r="C186" s="38">
        <v>45.228846153846149</v>
      </c>
    </row>
    <row r="187" spans="1:3" x14ac:dyDescent="0.2">
      <c r="A187" s="88"/>
      <c r="B187" s="35" t="s">
        <v>550</v>
      </c>
      <c r="C187" s="38">
        <v>186.84038461538452</v>
      </c>
    </row>
    <row r="188" spans="1:3" x14ac:dyDescent="0.2">
      <c r="A188" s="88"/>
      <c r="B188" s="35" t="s">
        <v>292</v>
      </c>
      <c r="C188" s="38">
        <v>31.773076923076925</v>
      </c>
    </row>
    <row r="189" spans="1:3" x14ac:dyDescent="0.2">
      <c r="A189" s="88"/>
      <c r="B189" s="35" t="s">
        <v>390</v>
      </c>
      <c r="C189" s="38">
        <v>139.7326923076923</v>
      </c>
    </row>
    <row r="190" spans="1:3" x14ac:dyDescent="0.2">
      <c r="A190" s="88"/>
      <c r="B190" s="17" t="s">
        <v>1072</v>
      </c>
      <c r="C190" s="38">
        <v>116.4596153846154</v>
      </c>
    </row>
    <row r="191" spans="1:3" x14ac:dyDescent="0.2">
      <c r="A191" s="88"/>
      <c r="B191" s="35" t="s">
        <v>1267</v>
      </c>
      <c r="C191" s="38">
        <v>40.38461538461538</v>
      </c>
    </row>
    <row r="192" spans="1:3" x14ac:dyDescent="0.2">
      <c r="A192" s="88"/>
      <c r="B192" s="35" t="s">
        <v>387</v>
      </c>
      <c r="C192" s="38">
        <v>348.88269230769231</v>
      </c>
    </row>
    <row r="193" spans="1:4" x14ac:dyDescent="0.2">
      <c r="B193" s="35" t="s">
        <v>546</v>
      </c>
      <c r="C193" s="38">
        <v>342.30384615384628</v>
      </c>
      <c r="D193" s="189"/>
    </row>
    <row r="194" spans="1:4" x14ac:dyDescent="0.2">
      <c r="B194" s="35" t="s">
        <v>551</v>
      </c>
      <c r="C194" s="38">
        <v>314.37461538461531</v>
      </c>
      <c r="D194" s="189"/>
    </row>
    <row r="195" spans="1:4" x14ac:dyDescent="0.2">
      <c r="B195" s="35" t="s">
        <v>1270</v>
      </c>
      <c r="C195" s="38">
        <v>10.170000000000002</v>
      </c>
      <c r="D195" s="189"/>
    </row>
    <row r="196" spans="1:4" ht="12.75" customHeight="1" x14ac:dyDescent="0.2">
      <c r="B196" s="17" t="s">
        <v>1268</v>
      </c>
      <c r="C196" s="38">
        <v>21.134615384615387</v>
      </c>
    </row>
    <row r="197" spans="1:4" ht="12.75" customHeight="1" x14ac:dyDescent="0.2">
      <c r="B197" s="17" t="s">
        <v>555</v>
      </c>
      <c r="C197" s="38">
        <v>13.5276</v>
      </c>
    </row>
    <row r="198" spans="1:4" ht="12.75" customHeight="1" x14ac:dyDescent="0.2">
      <c r="A198" s="32"/>
      <c r="B198" s="17" t="s">
        <v>960</v>
      </c>
      <c r="C198" s="38">
        <v>133.75</v>
      </c>
    </row>
    <row r="199" spans="1:4" ht="12.75" customHeight="1" x14ac:dyDescent="0.2">
      <c r="A199" s="32"/>
      <c r="B199" s="17" t="s">
        <v>552</v>
      </c>
      <c r="C199" s="38">
        <v>364.94423076923073</v>
      </c>
    </row>
    <row r="200" spans="1:4" ht="12.75" customHeight="1" x14ac:dyDescent="0.2">
      <c r="A200" s="32"/>
      <c r="B200" s="17" t="s">
        <v>273</v>
      </c>
      <c r="C200" s="38">
        <v>78.969815384615373</v>
      </c>
      <c r="D200" s="13"/>
    </row>
    <row r="201" spans="1:4" ht="12.75" customHeight="1" x14ac:dyDescent="0.2">
      <c r="A201" s="32"/>
      <c r="B201" s="17" t="s">
        <v>326</v>
      </c>
      <c r="C201" s="38">
        <v>139.15529230769226</v>
      </c>
      <c r="D201" s="13"/>
    </row>
    <row r="202" spans="1:4" ht="12.75" customHeight="1" x14ac:dyDescent="0.2">
      <c r="A202" s="32"/>
      <c r="B202" s="17" t="s">
        <v>185</v>
      </c>
      <c r="C202" s="38">
        <v>533.41346153846132</v>
      </c>
      <c r="D202" s="13"/>
    </row>
    <row r="203" spans="1:4" ht="12.75" customHeight="1" x14ac:dyDescent="0.2">
      <c r="A203" s="32"/>
      <c r="B203" s="17" t="s">
        <v>1271</v>
      </c>
      <c r="C203" s="38">
        <v>32.65</v>
      </c>
      <c r="D203" s="13"/>
    </row>
    <row r="204" spans="1:4" ht="12.75" customHeight="1" x14ac:dyDescent="0.2">
      <c r="A204" s="32"/>
      <c r="B204" s="17" t="s">
        <v>328</v>
      </c>
      <c r="C204" s="38">
        <v>32.665384615384617</v>
      </c>
      <c r="D204" s="13"/>
    </row>
    <row r="205" spans="1:4" s="11" customFormat="1" ht="12.75" customHeight="1" x14ac:dyDescent="0.2">
      <c r="A205" s="32"/>
      <c r="B205" s="17" t="s">
        <v>329</v>
      </c>
      <c r="C205" s="38">
        <v>171.41153846153847</v>
      </c>
      <c r="D205" s="13"/>
    </row>
    <row r="206" spans="1:4" ht="12.75" customHeight="1" x14ac:dyDescent="0.2">
      <c r="A206" s="32"/>
      <c r="B206" s="17" t="s">
        <v>265</v>
      </c>
      <c r="C206" s="38">
        <v>140.7269230769231</v>
      </c>
      <c r="D206" s="13"/>
    </row>
    <row r="207" spans="1:4" ht="12.75" customHeight="1" x14ac:dyDescent="0.2">
      <c r="A207" s="32"/>
      <c r="B207" s="17" t="s">
        <v>266</v>
      </c>
      <c r="C207" s="38">
        <v>4033.1787923076927</v>
      </c>
      <c r="D207" s="13"/>
    </row>
    <row r="208" spans="1:4" ht="12.75" customHeight="1" x14ac:dyDescent="0.2">
      <c r="A208" s="32"/>
      <c r="B208" s="17" t="s">
        <v>182</v>
      </c>
      <c r="C208" s="38">
        <v>304.43269230769226</v>
      </c>
      <c r="D208" s="13"/>
    </row>
    <row r="209" spans="1:4" s="12" customFormat="1" ht="12.75" customHeight="1" x14ac:dyDescent="0.2">
      <c r="A209" s="32"/>
      <c r="B209" s="17" t="s">
        <v>959</v>
      </c>
      <c r="C209" s="38">
        <v>458.23653846153843</v>
      </c>
      <c r="D209" s="13"/>
    </row>
    <row r="210" spans="1:4" ht="12.75" customHeight="1" x14ac:dyDescent="0.2">
      <c r="A210" s="255"/>
      <c r="B210" s="138" t="s">
        <v>309</v>
      </c>
      <c r="C210" s="193">
        <v>34.524999999999999</v>
      </c>
    </row>
    <row r="211" spans="1:4" ht="12.75" customHeight="1" x14ac:dyDescent="0.2">
      <c r="A211" s="255"/>
      <c r="B211" s="138" t="s">
        <v>391</v>
      </c>
      <c r="C211" s="193">
        <v>22.626923076923077</v>
      </c>
      <c r="D211" s="13"/>
    </row>
    <row r="212" spans="1:4" s="24" customFormat="1" ht="12.75" customHeight="1" x14ac:dyDescent="0.2">
      <c r="A212" s="255"/>
      <c r="B212" s="138" t="s">
        <v>270</v>
      </c>
      <c r="C212" s="193">
        <v>4289.3192307692307</v>
      </c>
      <c r="D212" s="13"/>
    </row>
    <row r="213" spans="1:4" ht="12.75" customHeight="1" x14ac:dyDescent="0.2">
      <c r="A213" s="255"/>
      <c r="B213" s="138" t="s">
        <v>174</v>
      </c>
      <c r="C213" s="193">
        <v>2294.4719230769242</v>
      </c>
      <c r="D213" s="13"/>
    </row>
    <row r="214" spans="1:4" ht="12.75" customHeight="1" x14ac:dyDescent="0.2">
      <c r="A214" s="165" t="s">
        <v>953</v>
      </c>
      <c r="B214" s="111"/>
      <c r="C214" s="164"/>
    </row>
    <row r="215" spans="1:4" ht="12.75" customHeight="1" x14ac:dyDescent="0.2">
      <c r="A215" s="255"/>
      <c r="B215" s="138" t="s">
        <v>170</v>
      </c>
      <c r="C215" s="193">
        <v>483.16766923076926</v>
      </c>
      <c r="D215" s="123"/>
    </row>
    <row r="216" spans="1:4" ht="12.75" customHeight="1" x14ac:dyDescent="0.2">
      <c r="A216" s="255"/>
      <c r="B216" s="138" t="s">
        <v>312</v>
      </c>
      <c r="C216" s="193">
        <v>298.33269230769207</v>
      </c>
    </row>
    <row r="217" spans="1:4" ht="12.75" customHeight="1" x14ac:dyDescent="0.2">
      <c r="A217" s="255"/>
      <c r="B217" s="138" t="s">
        <v>313</v>
      </c>
      <c r="C217" s="193">
        <v>20.096153846153843</v>
      </c>
      <c r="D217" s="123"/>
    </row>
    <row r="218" spans="1:4" ht="12.75" customHeight="1" x14ac:dyDescent="0.2">
      <c r="A218" s="255"/>
      <c r="B218" s="138" t="s">
        <v>547</v>
      </c>
      <c r="C218" s="193">
        <v>1922.5865384615377</v>
      </c>
    </row>
    <row r="219" spans="1:4" ht="12.75" customHeight="1" x14ac:dyDescent="0.2">
      <c r="A219" s="255"/>
      <c r="B219" s="138" t="s">
        <v>1487</v>
      </c>
      <c r="C219" s="193">
        <v>276.12083076923079</v>
      </c>
    </row>
    <row r="220" spans="1:4" ht="12.75" customHeight="1" x14ac:dyDescent="0.2">
      <c r="A220" s="255"/>
      <c r="B220" s="138"/>
      <c r="C220" s="193"/>
    </row>
    <row r="221" spans="1:4" ht="12.75" customHeight="1" x14ac:dyDescent="0.2">
      <c r="A221" s="32" t="s">
        <v>332</v>
      </c>
      <c r="C221" s="145">
        <v>0</v>
      </c>
    </row>
    <row r="222" spans="1:4" ht="12.75" customHeight="1" x14ac:dyDescent="0.2">
      <c r="A222" s="32"/>
      <c r="B222" s="35"/>
      <c r="D222" s="13"/>
    </row>
    <row r="223" spans="1:4" ht="12.75" customHeight="1" x14ac:dyDescent="0.2">
      <c r="A223" s="32" t="s">
        <v>333</v>
      </c>
      <c r="B223" s="35"/>
      <c r="C223" s="145">
        <v>0</v>
      </c>
    </row>
    <row r="224" spans="1:4" ht="12.75" customHeight="1" x14ac:dyDescent="0.2">
      <c r="A224" s="32"/>
    </row>
    <row r="225" spans="1:4" ht="12.75" customHeight="1" x14ac:dyDescent="0.2">
      <c r="A225" s="32" t="s">
        <v>334</v>
      </c>
      <c r="C225" s="144">
        <f>SUM(C226:C226)</f>
        <v>31426.300000000076</v>
      </c>
    </row>
    <row r="226" spans="1:4" ht="12.75" customHeight="1" x14ac:dyDescent="0.2">
      <c r="A226" s="32"/>
      <c r="B226" s="35" t="s">
        <v>259</v>
      </c>
      <c r="C226" s="195">
        <v>31426.300000000076</v>
      </c>
      <c r="D226" s="13"/>
    </row>
    <row r="227" spans="1:4" ht="12.75" customHeight="1" x14ac:dyDescent="0.2"/>
    <row r="228" spans="1:4" ht="12.75" customHeight="1" x14ac:dyDescent="0.2">
      <c r="A228" s="32" t="s">
        <v>335</v>
      </c>
      <c r="C228" s="144">
        <f>SUM(C229:C294)</f>
        <v>702189.74999999988</v>
      </c>
      <c r="D228" s="189"/>
    </row>
    <row r="229" spans="1:4" ht="12.75" customHeight="1" x14ac:dyDescent="0.2">
      <c r="A229" s="32"/>
      <c r="B229" s="17" t="s">
        <v>280</v>
      </c>
      <c r="C229" s="195">
        <v>598.01</v>
      </c>
    </row>
    <row r="230" spans="1:4" ht="12.75" customHeight="1" x14ac:dyDescent="0.2">
      <c r="A230" s="32"/>
      <c r="B230" s="17" t="s">
        <v>336</v>
      </c>
      <c r="C230" s="195">
        <v>1230.607</v>
      </c>
    </row>
    <row r="231" spans="1:4" x14ac:dyDescent="0.2">
      <c r="A231" s="32"/>
      <c r="B231" s="17" t="s">
        <v>316</v>
      </c>
      <c r="C231" s="195">
        <v>2194.9949999999999</v>
      </c>
    </row>
    <row r="232" spans="1:4" x14ac:dyDescent="0.2">
      <c r="A232" s="32"/>
      <c r="B232" s="35" t="s">
        <v>299</v>
      </c>
      <c r="C232" s="195">
        <v>564.25600000000009</v>
      </c>
    </row>
    <row r="233" spans="1:4" x14ac:dyDescent="0.2">
      <c r="A233" s="32"/>
      <c r="B233" s="6" t="s">
        <v>337</v>
      </c>
      <c r="C233" s="193">
        <v>2049.19</v>
      </c>
    </row>
    <row r="234" spans="1:4" x14ac:dyDescent="0.2">
      <c r="A234" s="32"/>
      <c r="B234" s="17" t="s">
        <v>338</v>
      </c>
      <c r="C234" s="195">
        <v>887.54899999999986</v>
      </c>
    </row>
    <row r="235" spans="1:4" x14ac:dyDescent="0.2">
      <c r="A235" s="32"/>
      <c r="B235" s="35" t="s">
        <v>339</v>
      </c>
      <c r="C235" s="195">
        <v>288.87799999999993</v>
      </c>
      <c r="D235" s="123"/>
    </row>
    <row r="236" spans="1:4" x14ac:dyDescent="0.2">
      <c r="A236" s="32"/>
      <c r="B236" s="35" t="s">
        <v>1065</v>
      </c>
      <c r="C236" s="195">
        <v>305.00599999999997</v>
      </c>
    </row>
    <row r="237" spans="1:4" x14ac:dyDescent="0.2">
      <c r="A237" s="32"/>
      <c r="B237" s="17" t="s">
        <v>1272</v>
      </c>
      <c r="C237" s="195">
        <v>643.94600000000014</v>
      </c>
      <c r="D237" s="13"/>
    </row>
    <row r="238" spans="1:4" x14ac:dyDescent="0.2">
      <c r="A238" s="32"/>
      <c r="B238" s="17" t="s">
        <v>1273</v>
      </c>
      <c r="C238" s="195">
        <v>12.401999999999999</v>
      </c>
      <c r="D238" s="13"/>
    </row>
    <row r="239" spans="1:4" ht="12.95" customHeight="1" x14ac:dyDescent="0.2">
      <c r="A239" s="32"/>
      <c r="B239" s="17" t="s">
        <v>359</v>
      </c>
      <c r="C239" s="195">
        <v>20087.131999999998</v>
      </c>
      <c r="D239" s="13"/>
    </row>
    <row r="240" spans="1:4" ht="12.95" customHeight="1" x14ac:dyDescent="0.2">
      <c r="A240" s="32"/>
      <c r="B240" s="17" t="s">
        <v>300</v>
      </c>
      <c r="C240" s="195">
        <v>24991.724000000009</v>
      </c>
      <c r="D240" s="13"/>
    </row>
    <row r="241" spans="1:4" ht="12.95" customHeight="1" x14ac:dyDescent="0.2">
      <c r="A241" s="32"/>
      <c r="B241" s="17" t="s">
        <v>318</v>
      </c>
      <c r="C241" s="195">
        <v>570.54199999999992</v>
      </c>
    </row>
    <row r="242" spans="1:4" ht="12.95" customHeight="1" x14ac:dyDescent="0.2">
      <c r="A242" s="32"/>
      <c r="B242" s="17" t="s">
        <v>340</v>
      </c>
      <c r="C242" s="195">
        <v>139506.74200000006</v>
      </c>
      <c r="D242" s="13"/>
    </row>
    <row r="243" spans="1:4" ht="12.95" customHeight="1" x14ac:dyDescent="0.2">
      <c r="A243" s="32"/>
      <c r="B243" s="17" t="s">
        <v>250</v>
      </c>
      <c r="C243" s="195">
        <v>67200.432000000015</v>
      </c>
      <c r="D243" s="13"/>
    </row>
    <row r="244" spans="1:4" ht="12.95" customHeight="1" x14ac:dyDescent="0.2">
      <c r="A244" s="32"/>
      <c r="B244" s="35" t="s">
        <v>196</v>
      </c>
      <c r="C244" s="195">
        <v>1200.056</v>
      </c>
      <c r="D244" s="13"/>
    </row>
    <row r="245" spans="1:4" ht="12.95" customHeight="1" x14ac:dyDescent="0.2">
      <c r="A245" s="40"/>
      <c r="B245" s="17" t="s">
        <v>161</v>
      </c>
      <c r="C245" s="195">
        <v>10.029999999999999</v>
      </c>
      <c r="D245" s="13"/>
    </row>
    <row r="246" spans="1:4" ht="12.95" customHeight="1" x14ac:dyDescent="0.2">
      <c r="A246" s="40"/>
      <c r="B246" s="17" t="s">
        <v>251</v>
      </c>
      <c r="C246" s="195">
        <v>28184.197000000004</v>
      </c>
    </row>
    <row r="247" spans="1:4" ht="12.95" customHeight="1" x14ac:dyDescent="0.2">
      <c r="A247" s="32"/>
      <c r="B247" s="17" t="s">
        <v>253</v>
      </c>
      <c r="C247" s="195">
        <v>17232.862000000001</v>
      </c>
    </row>
    <row r="248" spans="1:4" ht="12.95" customHeight="1" x14ac:dyDescent="0.2">
      <c r="A248" s="32"/>
      <c r="B248" s="35" t="s">
        <v>254</v>
      </c>
      <c r="C248" s="38">
        <v>57.642000000000003</v>
      </c>
    </row>
    <row r="249" spans="1:4" ht="12.95" customHeight="1" x14ac:dyDescent="0.2">
      <c r="A249" s="32"/>
      <c r="B249" s="17" t="s">
        <v>319</v>
      </c>
      <c r="C249" s="195">
        <v>37783.008000000002</v>
      </c>
      <c r="D249" s="13"/>
    </row>
    <row r="250" spans="1:4" ht="12.95" customHeight="1" x14ac:dyDescent="0.2">
      <c r="A250" s="32"/>
      <c r="B250" s="17" t="s">
        <v>256</v>
      </c>
      <c r="C250" s="195">
        <v>74.467999999999975</v>
      </c>
      <c r="D250" s="189"/>
    </row>
    <row r="251" spans="1:4" ht="12.95" customHeight="1" x14ac:dyDescent="0.2">
      <c r="A251" s="32"/>
      <c r="B251" s="17" t="s">
        <v>257</v>
      </c>
      <c r="C251" s="195">
        <v>86792.191999999879</v>
      </c>
      <c r="D251" s="13"/>
    </row>
    <row r="252" spans="1:4" ht="12.95" customHeight="1" x14ac:dyDescent="0.2">
      <c r="A252" s="32"/>
      <c r="B252" s="17" t="s">
        <v>258</v>
      </c>
      <c r="C252" s="195">
        <v>7729.4480000000021</v>
      </c>
      <c r="D252" s="88"/>
    </row>
    <row r="253" spans="1:4" ht="12.95" customHeight="1" x14ac:dyDescent="0.2">
      <c r="A253" s="32"/>
      <c r="B253" s="17" t="s">
        <v>1087</v>
      </c>
      <c r="C253" s="195">
        <v>119.578</v>
      </c>
      <c r="D253" s="88"/>
    </row>
    <row r="254" spans="1:4" ht="12.95" customHeight="1" x14ac:dyDescent="0.2">
      <c r="A254" s="32"/>
      <c r="B254" s="17" t="s">
        <v>343</v>
      </c>
      <c r="C254" s="195">
        <v>2108.4419999999996</v>
      </c>
    </row>
    <row r="255" spans="1:4" ht="12.95" customHeight="1" x14ac:dyDescent="0.2">
      <c r="A255" s="32"/>
      <c r="B255" s="17" t="s">
        <v>285</v>
      </c>
      <c r="C255" s="195">
        <v>13758.915000000005</v>
      </c>
    </row>
    <row r="256" spans="1:4" ht="12.95" customHeight="1" x14ac:dyDescent="0.2">
      <c r="A256" s="32"/>
      <c r="B256" s="17" t="s">
        <v>262</v>
      </c>
      <c r="C256" s="195">
        <v>3246.7990000000004</v>
      </c>
    </row>
    <row r="257" spans="1:4" ht="12.95" customHeight="1" x14ac:dyDescent="0.2">
      <c r="A257" s="32"/>
      <c r="B257" s="17" t="s">
        <v>323</v>
      </c>
      <c r="C257" s="195">
        <v>1175.424</v>
      </c>
    </row>
    <row r="258" spans="1:4" ht="12.95" customHeight="1" x14ac:dyDescent="0.2">
      <c r="A258" s="32"/>
      <c r="B258" s="17" t="s">
        <v>305</v>
      </c>
      <c r="C258" s="195">
        <v>106.566</v>
      </c>
    </row>
    <row r="259" spans="1:4" ht="12.95" customHeight="1" x14ac:dyDescent="0.2">
      <c r="A259" s="32"/>
      <c r="B259" s="17" t="s">
        <v>344</v>
      </c>
      <c r="C259" s="195">
        <v>3078.2219999999998</v>
      </c>
    </row>
    <row r="260" spans="1:4" ht="12.95" customHeight="1" x14ac:dyDescent="0.2">
      <c r="A260" s="32"/>
      <c r="B260" s="17" t="s">
        <v>263</v>
      </c>
      <c r="C260" s="195">
        <v>74868.524000000034</v>
      </c>
    </row>
    <row r="261" spans="1:4" ht="12.95" customHeight="1" x14ac:dyDescent="0.2">
      <c r="A261" s="32"/>
      <c r="B261" s="17" t="s">
        <v>324</v>
      </c>
      <c r="C261" s="195">
        <v>1516.2369999999999</v>
      </c>
    </row>
    <row r="262" spans="1:4" ht="12.95" customHeight="1" x14ac:dyDescent="0.2">
      <c r="A262" s="32"/>
      <c r="B262" s="17" t="s">
        <v>306</v>
      </c>
      <c r="C262" s="195">
        <v>1073.192</v>
      </c>
    </row>
    <row r="263" spans="1:4" ht="12.95" customHeight="1" x14ac:dyDescent="0.2">
      <c r="A263" s="32"/>
      <c r="B263" s="17" t="s">
        <v>345</v>
      </c>
      <c r="C263" s="195">
        <v>745.31799999999976</v>
      </c>
    </row>
    <row r="264" spans="1:4" ht="12.95" customHeight="1" x14ac:dyDescent="0.2">
      <c r="A264" s="32"/>
      <c r="B264" s="17" t="s">
        <v>308</v>
      </c>
      <c r="C264" s="195">
        <v>7299.762999999999</v>
      </c>
      <c r="D264" s="190"/>
    </row>
    <row r="265" spans="1:4" ht="12.95" customHeight="1" x14ac:dyDescent="0.2">
      <c r="A265" s="32"/>
      <c r="B265" s="17" t="s">
        <v>288</v>
      </c>
      <c r="C265" s="195">
        <v>1400.3129999999999</v>
      </c>
    </row>
    <row r="266" spans="1:4" s="12" customFormat="1" ht="12.95" customHeight="1" x14ac:dyDescent="0.2">
      <c r="A266" s="165" t="s">
        <v>953</v>
      </c>
      <c r="B266" s="111"/>
      <c r="C266" s="164"/>
      <c r="D266" s="24"/>
    </row>
    <row r="267" spans="1:4" ht="12.95" customHeight="1" x14ac:dyDescent="0.2">
      <c r="A267" s="32"/>
      <c r="B267" s="17" t="s">
        <v>264</v>
      </c>
      <c r="C267" s="195">
        <v>9400.8789999999972</v>
      </c>
    </row>
    <row r="268" spans="1:4" ht="12.95" customHeight="1" x14ac:dyDescent="0.2">
      <c r="A268" s="32"/>
      <c r="B268" s="17" t="s">
        <v>1274</v>
      </c>
      <c r="C268" s="195">
        <v>496.43599999999998</v>
      </c>
    </row>
    <row r="269" spans="1:4" ht="12.95" customHeight="1" x14ac:dyDescent="0.2">
      <c r="A269" s="32"/>
      <c r="B269" s="17" t="s">
        <v>1051</v>
      </c>
      <c r="C269" s="195">
        <v>12.401999999999999</v>
      </c>
    </row>
    <row r="270" spans="1:4" ht="12.95" customHeight="1" x14ac:dyDescent="0.2">
      <c r="A270" s="32"/>
      <c r="B270" s="17" t="s">
        <v>31</v>
      </c>
      <c r="C270" s="195">
        <v>2508.038</v>
      </c>
    </row>
    <row r="271" spans="1:4" ht="12.95" customHeight="1" x14ac:dyDescent="0.2">
      <c r="A271" s="32"/>
      <c r="B271" s="17" t="s">
        <v>346</v>
      </c>
      <c r="C271" s="195">
        <v>3427.6410000000001</v>
      </c>
    </row>
    <row r="272" spans="1:4" ht="12.95" customHeight="1" x14ac:dyDescent="0.2">
      <c r="A272" s="32"/>
      <c r="B272" s="17" t="s">
        <v>293</v>
      </c>
      <c r="C272" s="195">
        <v>5940.6090000000004</v>
      </c>
    </row>
    <row r="273" spans="1:3" ht="12.95" customHeight="1" x14ac:dyDescent="0.2">
      <c r="A273" s="32"/>
      <c r="B273" s="17" t="s">
        <v>997</v>
      </c>
      <c r="C273" s="195">
        <v>495.78</v>
      </c>
    </row>
    <row r="274" spans="1:3" ht="12.95" customHeight="1" x14ac:dyDescent="0.2">
      <c r="A274" s="32"/>
      <c r="B274" s="17" t="s">
        <v>1275</v>
      </c>
      <c r="C274" s="195">
        <v>44.12</v>
      </c>
    </row>
    <row r="275" spans="1:3" ht="12.95" customHeight="1" x14ac:dyDescent="0.2">
      <c r="A275" s="32"/>
      <c r="B275" s="17" t="s">
        <v>327</v>
      </c>
      <c r="C275" s="195">
        <v>1315.9750000000001</v>
      </c>
    </row>
    <row r="276" spans="1:3" ht="12.95" customHeight="1" x14ac:dyDescent="0.2">
      <c r="A276" s="32"/>
      <c r="B276" s="17" t="s">
        <v>1066</v>
      </c>
      <c r="C276" s="195">
        <v>257.20999999999998</v>
      </c>
    </row>
    <row r="277" spans="1:3" ht="12.95" customHeight="1" x14ac:dyDescent="0.2">
      <c r="A277" s="32"/>
      <c r="B277" s="17" t="s">
        <v>12</v>
      </c>
      <c r="C277" s="195">
        <v>1818.7069999999994</v>
      </c>
    </row>
    <row r="278" spans="1:3" ht="12.95" customHeight="1" x14ac:dyDescent="0.2">
      <c r="A278" s="32"/>
      <c r="B278" s="17" t="s">
        <v>328</v>
      </c>
      <c r="C278" s="195">
        <v>148.44200000000001</v>
      </c>
    </row>
    <row r="279" spans="1:3" ht="12.95" customHeight="1" x14ac:dyDescent="0.2">
      <c r="A279" s="32"/>
      <c r="B279" s="17" t="s">
        <v>329</v>
      </c>
      <c r="C279" s="195">
        <v>7232.3369999999995</v>
      </c>
    </row>
    <row r="280" spans="1:3" ht="12.95" customHeight="1" x14ac:dyDescent="0.2">
      <c r="A280" s="32"/>
      <c r="B280" s="17" t="s">
        <v>265</v>
      </c>
      <c r="C280" s="195">
        <v>1899.9569999999999</v>
      </c>
    </row>
    <row r="281" spans="1:3" ht="12.95" customHeight="1" x14ac:dyDescent="0.2">
      <c r="A281" s="32"/>
      <c r="B281" s="17" t="s">
        <v>347</v>
      </c>
      <c r="C281" s="195">
        <v>44.920999999999999</v>
      </c>
    </row>
    <row r="282" spans="1:3" ht="12.95" customHeight="1" x14ac:dyDescent="0.2">
      <c r="A282" s="32"/>
      <c r="B282" s="17" t="s">
        <v>1276</v>
      </c>
      <c r="C282" s="195">
        <v>506.03199999999998</v>
      </c>
    </row>
    <row r="283" spans="1:3" ht="12.95" customHeight="1" x14ac:dyDescent="0.2">
      <c r="A283" s="32"/>
      <c r="B283" s="17" t="s">
        <v>309</v>
      </c>
      <c r="C283" s="195">
        <v>34195.393000000018</v>
      </c>
    </row>
    <row r="284" spans="1:3" ht="12.95" customHeight="1" x14ac:dyDescent="0.2">
      <c r="A284" s="32"/>
      <c r="B284" s="17" t="s">
        <v>310</v>
      </c>
      <c r="C284" s="195">
        <v>75.204999999999998</v>
      </c>
    </row>
    <row r="285" spans="1:3" ht="12.95" customHeight="1" x14ac:dyDescent="0.2">
      <c r="A285" s="32"/>
      <c r="B285" s="17" t="s">
        <v>1067</v>
      </c>
      <c r="C285" s="195">
        <v>12.032</v>
      </c>
    </row>
    <row r="286" spans="1:3" ht="12.95" customHeight="1" x14ac:dyDescent="0.2">
      <c r="A286" s="32"/>
      <c r="B286" s="17" t="s">
        <v>178</v>
      </c>
      <c r="C286" s="195">
        <v>1334.3349999999998</v>
      </c>
    </row>
    <row r="287" spans="1:3" ht="12.95" customHeight="1" x14ac:dyDescent="0.2">
      <c r="A287" s="32"/>
      <c r="B287" s="17" t="s">
        <v>195</v>
      </c>
      <c r="C287" s="195">
        <v>90.603000000000009</v>
      </c>
    </row>
    <row r="288" spans="1:3" ht="12.95" customHeight="1" x14ac:dyDescent="0.2">
      <c r="A288" s="32"/>
      <c r="B288" s="17" t="s">
        <v>542</v>
      </c>
      <c r="C288" s="195">
        <v>285.67699999999996</v>
      </c>
    </row>
    <row r="289" spans="1:4" ht="12.95" customHeight="1" x14ac:dyDescent="0.2">
      <c r="A289" s="32"/>
      <c r="B289" s="17" t="s">
        <v>270</v>
      </c>
      <c r="C289" s="195">
        <v>68362.354999999981</v>
      </c>
    </row>
    <row r="290" spans="1:4" ht="12.95" customHeight="1" x14ac:dyDescent="0.2">
      <c r="A290" s="32"/>
      <c r="B290" s="17" t="s">
        <v>355</v>
      </c>
      <c r="C290" s="195">
        <v>148.60599999999999</v>
      </c>
    </row>
    <row r="291" spans="1:4" ht="12.95" customHeight="1" x14ac:dyDescent="0.2">
      <c r="A291" s="32"/>
      <c r="B291" s="17" t="s">
        <v>348</v>
      </c>
      <c r="C291" s="195">
        <v>4256.82</v>
      </c>
    </row>
    <row r="292" spans="1:4" ht="12.95" customHeight="1" x14ac:dyDescent="0.2">
      <c r="A292" s="32"/>
      <c r="B292" s="17" t="s">
        <v>349</v>
      </c>
      <c r="C292" s="195">
        <v>123.99999999999999</v>
      </c>
    </row>
    <row r="293" spans="1:4" ht="12.95" customHeight="1" x14ac:dyDescent="0.2">
      <c r="A293" s="32"/>
      <c r="B293" s="17" t="s">
        <v>312</v>
      </c>
      <c r="C293" s="195">
        <v>7030.2099999999991</v>
      </c>
    </row>
    <row r="294" spans="1:4" ht="12.95" customHeight="1" x14ac:dyDescent="0.2">
      <c r="A294" s="32"/>
      <c r="B294" s="17" t="s">
        <v>363</v>
      </c>
      <c r="C294" s="195">
        <v>32.421000000000006</v>
      </c>
    </row>
    <row r="295" spans="1:4" ht="12.95" customHeight="1" x14ac:dyDescent="0.2">
      <c r="A295" s="32"/>
    </row>
    <row r="296" spans="1:4" ht="12.95" customHeight="1" x14ac:dyDescent="0.2">
      <c r="A296" s="32" t="s">
        <v>350</v>
      </c>
      <c r="C296" s="145">
        <f>SUM(C297:C367)</f>
        <v>164738.71600000007</v>
      </c>
    </row>
    <row r="297" spans="1:4" ht="12.95" customHeight="1" x14ac:dyDescent="0.2">
      <c r="B297" s="47" t="s">
        <v>280</v>
      </c>
      <c r="C297" s="195">
        <v>4931.9530000000004</v>
      </c>
    </row>
    <row r="298" spans="1:4" ht="12.95" customHeight="1" x14ac:dyDescent="0.2">
      <c r="B298" s="47" t="s">
        <v>1499</v>
      </c>
      <c r="C298" s="195">
        <v>1084.415</v>
      </c>
    </row>
    <row r="299" spans="1:4" ht="12.95" customHeight="1" x14ac:dyDescent="0.2">
      <c r="A299" s="32"/>
      <c r="B299" s="38" t="s">
        <v>1426</v>
      </c>
      <c r="C299" s="195">
        <v>49.798999999999999</v>
      </c>
    </row>
    <row r="300" spans="1:4" ht="12.95" customHeight="1" x14ac:dyDescent="0.2">
      <c r="B300" s="47" t="s">
        <v>1500</v>
      </c>
      <c r="C300" s="195">
        <v>428.08500000000004</v>
      </c>
      <c r="D300" s="13"/>
    </row>
    <row r="301" spans="1:4" ht="12.95" customHeight="1" x14ac:dyDescent="0.2">
      <c r="B301" s="7" t="s">
        <v>405</v>
      </c>
      <c r="C301" s="195">
        <v>4061.6969999999992</v>
      </c>
    </row>
    <row r="302" spans="1:4" ht="12.95" customHeight="1" x14ac:dyDescent="0.2">
      <c r="A302" s="33"/>
      <c r="B302" s="47" t="s">
        <v>299</v>
      </c>
      <c r="C302" s="195">
        <v>52.277000000000001</v>
      </c>
    </row>
    <row r="303" spans="1:4" ht="12.95" customHeight="1" x14ac:dyDescent="0.2">
      <c r="B303" s="7" t="s">
        <v>337</v>
      </c>
      <c r="C303" s="195">
        <v>1472.9889999999998</v>
      </c>
    </row>
    <row r="304" spans="1:4" ht="12.95" customHeight="1" x14ac:dyDescent="0.2">
      <c r="B304" s="38" t="s">
        <v>167</v>
      </c>
      <c r="C304" s="195">
        <v>2779.9770000000003</v>
      </c>
      <c r="D304" s="13"/>
    </row>
    <row r="305" spans="1:4" ht="12.95" customHeight="1" x14ac:dyDescent="0.2">
      <c r="B305" s="38" t="s">
        <v>300</v>
      </c>
      <c r="C305" s="195">
        <v>1625.6240000000003</v>
      </c>
    </row>
    <row r="306" spans="1:4" ht="12.95" customHeight="1" x14ac:dyDescent="0.2">
      <c r="A306" s="33"/>
      <c r="B306" s="47" t="s">
        <v>318</v>
      </c>
      <c r="C306" s="195">
        <v>18.341000000000001</v>
      </c>
    </row>
    <row r="307" spans="1:4" ht="12.95" customHeight="1" x14ac:dyDescent="0.2">
      <c r="A307" s="33"/>
      <c r="B307" s="47" t="s">
        <v>301</v>
      </c>
      <c r="C307" s="195">
        <v>480.57699999999994</v>
      </c>
      <c r="D307" s="13"/>
    </row>
    <row r="308" spans="1:4" ht="12.95" customHeight="1" x14ac:dyDescent="0.2">
      <c r="A308" s="33"/>
      <c r="B308" s="47" t="s">
        <v>250</v>
      </c>
      <c r="C308" s="38">
        <v>16.899999999999999</v>
      </c>
      <c r="D308" s="13"/>
    </row>
    <row r="309" spans="1:4" ht="12.95" customHeight="1" x14ac:dyDescent="0.2">
      <c r="A309" s="33"/>
      <c r="B309" s="7" t="s">
        <v>302</v>
      </c>
      <c r="C309" s="195">
        <v>10811.321999999991</v>
      </c>
      <c r="D309" s="13"/>
    </row>
    <row r="310" spans="1:4" ht="12.95" customHeight="1" x14ac:dyDescent="0.2">
      <c r="A310" s="33"/>
      <c r="B310" s="47" t="s">
        <v>251</v>
      </c>
      <c r="C310" s="195">
        <v>90.214999999999989</v>
      </c>
      <c r="D310" s="13"/>
    </row>
    <row r="311" spans="1:4" ht="12.95" customHeight="1" x14ac:dyDescent="0.2">
      <c r="A311" s="33"/>
      <c r="B311" s="34" t="s">
        <v>365</v>
      </c>
      <c r="C311" s="195">
        <v>3538.7560000000012</v>
      </c>
      <c r="D311" s="13"/>
    </row>
    <row r="312" spans="1:4" s="12" customFormat="1" ht="12.95" customHeight="1" x14ac:dyDescent="0.2">
      <c r="A312" s="35"/>
      <c r="B312" s="7" t="s">
        <v>253</v>
      </c>
      <c r="C312" s="195">
        <v>326.41600000000005</v>
      </c>
      <c r="D312" s="24"/>
    </row>
    <row r="313" spans="1:4" ht="12.95" customHeight="1" x14ac:dyDescent="0.2">
      <c r="B313" s="47" t="s">
        <v>341</v>
      </c>
      <c r="C313" s="195">
        <v>3471.634</v>
      </c>
      <c r="D313" s="13"/>
    </row>
    <row r="314" spans="1:4" ht="12.95" customHeight="1" x14ac:dyDescent="0.2">
      <c r="B314" s="47" t="s">
        <v>319</v>
      </c>
      <c r="C314" s="195">
        <v>447.31300000000016</v>
      </c>
      <c r="D314" s="13"/>
    </row>
    <row r="315" spans="1:4" ht="12.95" customHeight="1" x14ac:dyDescent="0.2">
      <c r="B315" s="47" t="s">
        <v>197</v>
      </c>
      <c r="C315" s="195">
        <v>164.76599999999999</v>
      </c>
      <c r="D315" s="13"/>
    </row>
    <row r="316" spans="1:4" ht="12.95" customHeight="1" x14ac:dyDescent="0.2">
      <c r="B316" s="47" t="s">
        <v>1449</v>
      </c>
      <c r="C316" s="195">
        <v>50.941000000000003</v>
      </c>
      <c r="D316" s="13"/>
    </row>
    <row r="317" spans="1:4" ht="12.75" customHeight="1" x14ac:dyDescent="0.2">
      <c r="B317" s="7" t="s">
        <v>257</v>
      </c>
      <c r="C317" s="195">
        <v>1117.2730000000001</v>
      </c>
      <c r="D317" s="13"/>
    </row>
    <row r="318" spans="1:4" ht="12.95" customHeight="1" x14ac:dyDescent="0.2">
      <c r="A318" s="165" t="s">
        <v>953</v>
      </c>
      <c r="B318" s="111"/>
      <c r="C318" s="164"/>
    </row>
    <row r="319" spans="1:4" ht="12.75" customHeight="1" x14ac:dyDescent="0.2">
      <c r="B319" s="7" t="s">
        <v>258</v>
      </c>
      <c r="C319" s="195">
        <v>363.00800000000004</v>
      </c>
      <c r="D319" s="13"/>
    </row>
    <row r="320" spans="1:4" ht="12.75" customHeight="1" x14ac:dyDescent="0.2">
      <c r="B320" s="7" t="s">
        <v>283</v>
      </c>
      <c r="C320" s="195">
        <v>52.689000000000007</v>
      </c>
    </row>
    <row r="321" spans="2:4" ht="12.75" customHeight="1" x14ac:dyDescent="0.2">
      <c r="B321" s="7" t="s">
        <v>151</v>
      </c>
      <c r="C321" s="195">
        <v>85.985000000000014</v>
      </c>
    </row>
    <row r="322" spans="2:4" ht="12.75" customHeight="1" x14ac:dyDescent="0.2">
      <c r="B322" s="7" t="s">
        <v>343</v>
      </c>
      <c r="C322" s="195">
        <v>65.028000000000006</v>
      </c>
    </row>
    <row r="323" spans="2:4" ht="12.75" customHeight="1" x14ac:dyDescent="0.2">
      <c r="B323" s="7" t="s">
        <v>562</v>
      </c>
      <c r="C323" s="195">
        <v>58.592999999999996</v>
      </c>
    </row>
    <row r="324" spans="2:4" ht="12.75" customHeight="1" x14ac:dyDescent="0.2">
      <c r="B324" s="7" t="s">
        <v>286</v>
      </c>
      <c r="C324" s="195">
        <v>1238.7830000000001</v>
      </c>
    </row>
    <row r="325" spans="2:4" ht="12.75" customHeight="1" x14ac:dyDescent="0.2">
      <c r="B325" s="7" t="s">
        <v>352</v>
      </c>
      <c r="C325" s="195">
        <v>523.48399999999992</v>
      </c>
      <c r="D325" s="189"/>
    </row>
    <row r="326" spans="2:4" ht="12.75" customHeight="1" x14ac:dyDescent="0.2">
      <c r="B326" s="7" t="s">
        <v>262</v>
      </c>
      <c r="C326" s="195">
        <v>101.58799999999999</v>
      </c>
    </row>
    <row r="327" spans="2:4" ht="12.75" customHeight="1" x14ac:dyDescent="0.2">
      <c r="B327" s="7" t="s">
        <v>353</v>
      </c>
      <c r="C327" s="195">
        <v>998.54499999999996</v>
      </c>
    </row>
    <row r="328" spans="2:4" ht="12.75" customHeight="1" x14ac:dyDescent="0.2">
      <c r="B328" s="7" t="s">
        <v>149</v>
      </c>
      <c r="C328" s="195">
        <v>106.593</v>
      </c>
    </row>
    <row r="329" spans="2:4" ht="12.75" customHeight="1" x14ac:dyDescent="0.2">
      <c r="B329" s="7" t="s">
        <v>323</v>
      </c>
      <c r="C329" s="195">
        <v>234.202</v>
      </c>
    </row>
    <row r="330" spans="2:4" ht="12.75" customHeight="1" x14ac:dyDescent="0.2">
      <c r="B330" s="7" t="s">
        <v>278</v>
      </c>
      <c r="C330" s="195">
        <v>25.262</v>
      </c>
    </row>
    <row r="331" spans="2:4" ht="12.75" customHeight="1" x14ac:dyDescent="0.2">
      <c r="B331" s="38" t="s">
        <v>1088</v>
      </c>
      <c r="C331" s="195">
        <v>125.059</v>
      </c>
    </row>
    <row r="332" spans="2:4" ht="12.75" customHeight="1" x14ac:dyDescent="0.2">
      <c r="B332" s="47" t="s">
        <v>263</v>
      </c>
      <c r="C332" s="195">
        <v>11800.017000000002</v>
      </c>
    </row>
    <row r="333" spans="2:4" ht="12.75" customHeight="1" x14ac:dyDescent="0.2">
      <c r="B333" s="47" t="s">
        <v>306</v>
      </c>
      <c r="C333" s="195">
        <v>269.56</v>
      </c>
    </row>
    <row r="334" spans="2:4" ht="12.75" customHeight="1" x14ac:dyDescent="0.2">
      <c r="B334" s="47" t="s">
        <v>307</v>
      </c>
      <c r="C334" s="195">
        <v>104.29400000000001</v>
      </c>
      <c r="D334" s="13"/>
    </row>
    <row r="335" spans="2:4" ht="12.75" customHeight="1" x14ac:dyDescent="0.2">
      <c r="B335" s="38" t="s">
        <v>354</v>
      </c>
      <c r="C335" s="195">
        <v>558.55499999999995</v>
      </c>
      <c r="D335" s="13"/>
    </row>
    <row r="336" spans="2:4" ht="12.75" customHeight="1" x14ac:dyDescent="0.2">
      <c r="B336" s="47" t="s">
        <v>288</v>
      </c>
      <c r="C336" s="195">
        <v>355.37800000000004</v>
      </c>
      <c r="D336" s="13"/>
    </row>
    <row r="337" spans="1:4" ht="12.75" customHeight="1" x14ac:dyDescent="0.2">
      <c r="B337" s="47" t="s">
        <v>289</v>
      </c>
      <c r="C337" s="195">
        <v>28.021000000000001</v>
      </c>
      <c r="D337" s="13"/>
    </row>
    <row r="338" spans="1:4" ht="12.75" customHeight="1" x14ac:dyDescent="0.2">
      <c r="A338" s="33"/>
      <c r="B338" s="34" t="s">
        <v>416</v>
      </c>
      <c r="C338" s="195">
        <v>18553.452000000005</v>
      </c>
      <c r="D338" s="13"/>
    </row>
    <row r="339" spans="1:4" ht="12.75" customHeight="1" x14ac:dyDescent="0.2">
      <c r="A339" s="33"/>
      <c r="B339" s="38" t="s">
        <v>264</v>
      </c>
      <c r="C339" s="195">
        <v>4094.7270000000026</v>
      </c>
      <c r="D339" s="13"/>
    </row>
    <row r="340" spans="1:4" ht="12.75" customHeight="1" x14ac:dyDescent="0.2">
      <c r="A340" s="33"/>
      <c r="B340" s="47" t="s">
        <v>165</v>
      </c>
      <c r="C340" s="195">
        <v>167.36700000000002</v>
      </c>
      <c r="D340" s="13"/>
    </row>
    <row r="341" spans="1:4" ht="12.75" customHeight="1" x14ac:dyDescent="0.2">
      <c r="B341" s="47" t="s">
        <v>406</v>
      </c>
      <c r="C341" s="195">
        <v>972.43599999999981</v>
      </c>
    </row>
    <row r="342" spans="1:4" ht="12.75" customHeight="1" x14ac:dyDescent="0.2">
      <c r="B342" s="47" t="s">
        <v>1501</v>
      </c>
      <c r="C342" s="195">
        <v>36.054000000000002</v>
      </c>
      <c r="D342" s="13"/>
    </row>
    <row r="343" spans="1:4" ht="12.75" customHeight="1" x14ac:dyDescent="0.2">
      <c r="B343" s="47" t="s">
        <v>325</v>
      </c>
      <c r="C343" s="195">
        <v>80.162999999999997</v>
      </c>
      <c r="D343" s="13"/>
    </row>
    <row r="344" spans="1:4" ht="12.75" customHeight="1" x14ac:dyDescent="0.2">
      <c r="B344" s="47" t="s">
        <v>1051</v>
      </c>
      <c r="C344" s="195">
        <v>43.46</v>
      </c>
      <c r="D344" s="13"/>
    </row>
    <row r="345" spans="1:4" ht="12.75" customHeight="1" x14ac:dyDescent="0.2">
      <c r="B345" s="47" t="s">
        <v>1052</v>
      </c>
      <c r="C345" s="195">
        <v>114.98599999999998</v>
      </c>
      <c r="D345" s="13"/>
    </row>
    <row r="346" spans="1:4" ht="12.75" customHeight="1" x14ac:dyDescent="0.2">
      <c r="A346" s="88"/>
      <c r="B346" s="47" t="s">
        <v>1428</v>
      </c>
      <c r="C346" s="195">
        <v>464.13200000000006</v>
      </c>
      <c r="D346" s="13"/>
    </row>
    <row r="347" spans="1:4" ht="12.75" customHeight="1" x14ac:dyDescent="0.2">
      <c r="A347" s="88"/>
      <c r="B347" s="47" t="s">
        <v>401</v>
      </c>
      <c r="C347" s="195">
        <v>67.336000000000013</v>
      </c>
      <c r="D347" s="13"/>
    </row>
    <row r="348" spans="1:4" ht="12.75" customHeight="1" x14ac:dyDescent="0.2">
      <c r="A348" s="88"/>
      <c r="B348" s="47" t="s">
        <v>1502</v>
      </c>
      <c r="C348" s="38">
        <v>40.098999999999997</v>
      </c>
    </row>
    <row r="349" spans="1:4" ht="12.75" customHeight="1" x14ac:dyDescent="0.2">
      <c r="A349" s="88"/>
      <c r="B349" s="47" t="s">
        <v>293</v>
      </c>
      <c r="C349" s="195">
        <v>9713.1740000000082</v>
      </c>
    </row>
    <row r="350" spans="1:4" s="12" customFormat="1" ht="12.75" customHeight="1" x14ac:dyDescent="0.2">
      <c r="A350" s="88"/>
      <c r="B350" s="47" t="s">
        <v>1503</v>
      </c>
      <c r="C350" s="195">
        <v>34.728000000000002</v>
      </c>
      <c r="D350" s="24"/>
    </row>
    <row r="351" spans="1:4" ht="12.75" customHeight="1" x14ac:dyDescent="0.2">
      <c r="A351" s="88"/>
      <c r="B351" s="7" t="s">
        <v>150</v>
      </c>
      <c r="C351" s="195">
        <v>42.244999999999997</v>
      </c>
    </row>
    <row r="352" spans="1:4" s="24" customFormat="1" ht="12.75" customHeight="1" x14ac:dyDescent="0.2">
      <c r="A352" s="88"/>
      <c r="B352" s="38" t="s">
        <v>326</v>
      </c>
      <c r="C352" s="195">
        <v>64.128</v>
      </c>
    </row>
    <row r="353" spans="1:164" s="24" customFormat="1" ht="12.75" customHeight="1" x14ac:dyDescent="0.2">
      <c r="A353" s="88"/>
      <c r="B353" s="7" t="s">
        <v>327</v>
      </c>
      <c r="C353" s="195">
        <v>1260.3340000000001</v>
      </c>
    </row>
    <row r="354" spans="1:164" ht="12.75" customHeight="1" x14ac:dyDescent="0.2">
      <c r="A354" s="88"/>
      <c r="B354" s="7" t="s">
        <v>1066</v>
      </c>
      <c r="C354" s="195">
        <v>683.34199999999998</v>
      </c>
    </row>
    <row r="355" spans="1:164" ht="12.75" customHeight="1" x14ac:dyDescent="0.2">
      <c r="A355" s="88"/>
      <c r="B355" s="47" t="s">
        <v>329</v>
      </c>
      <c r="C355" s="195">
        <v>45.823000000000008</v>
      </c>
    </row>
    <row r="356" spans="1:164" ht="12.75" customHeight="1" x14ac:dyDescent="0.2">
      <c r="A356" s="88"/>
      <c r="B356" s="47" t="s">
        <v>265</v>
      </c>
      <c r="C356" s="195">
        <v>571.60200000000009</v>
      </c>
    </row>
    <row r="357" spans="1:164" ht="12.75" customHeight="1" x14ac:dyDescent="0.2">
      <c r="A357" s="88"/>
      <c r="B357" s="47" t="s">
        <v>267</v>
      </c>
      <c r="C357" s="195">
        <v>11839.667000000001</v>
      </c>
    </row>
    <row r="358" spans="1:164" ht="12.75" customHeight="1" x14ac:dyDescent="0.2">
      <c r="A358" s="88"/>
      <c r="B358" s="47" t="s">
        <v>309</v>
      </c>
      <c r="C358" s="195">
        <v>35106.342999999993</v>
      </c>
      <c r="D358" s="13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</row>
    <row r="359" spans="1:164" ht="12.75" customHeight="1" x14ac:dyDescent="0.2">
      <c r="A359" s="88"/>
      <c r="B359" s="47" t="s">
        <v>310</v>
      </c>
      <c r="C359" s="195">
        <v>65.089000000000013</v>
      </c>
      <c r="D359" s="13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</row>
    <row r="360" spans="1:164" ht="12.75" customHeight="1" x14ac:dyDescent="0.2">
      <c r="A360" s="88"/>
      <c r="B360" s="47" t="s">
        <v>391</v>
      </c>
      <c r="C360" s="195">
        <v>1489.3420000000001</v>
      </c>
      <c r="D360" s="13"/>
    </row>
    <row r="361" spans="1:164" ht="12.75" customHeight="1" x14ac:dyDescent="0.2">
      <c r="A361" s="88"/>
      <c r="B361" s="7" t="s">
        <v>1504</v>
      </c>
      <c r="C361" s="195">
        <v>14</v>
      </c>
      <c r="D361" s="13"/>
    </row>
    <row r="362" spans="1:164" ht="12.75" customHeight="1" x14ac:dyDescent="0.2">
      <c r="B362" s="7" t="s">
        <v>270</v>
      </c>
      <c r="C362" s="195">
        <v>24679.626000000007</v>
      </c>
      <c r="D362" s="13"/>
    </row>
    <row r="363" spans="1:164" ht="12.75" customHeight="1" x14ac:dyDescent="0.2">
      <c r="A363" s="32"/>
      <c r="B363" s="38" t="s">
        <v>355</v>
      </c>
      <c r="C363" s="195">
        <v>46.434000000000005</v>
      </c>
      <c r="D363" s="13"/>
    </row>
    <row r="364" spans="1:164" ht="12.75" customHeight="1" x14ac:dyDescent="0.2">
      <c r="A364" s="32"/>
      <c r="B364" s="38" t="s">
        <v>296</v>
      </c>
      <c r="C364" s="195">
        <v>126.25</v>
      </c>
      <c r="D364" s="13"/>
    </row>
    <row r="365" spans="1:164" ht="12.75" customHeight="1" x14ac:dyDescent="0.2">
      <c r="A365" s="32"/>
      <c r="B365" s="38" t="s">
        <v>312</v>
      </c>
      <c r="C365" s="195">
        <v>44.343000000000004</v>
      </c>
      <c r="D365" s="13"/>
    </row>
    <row r="366" spans="1:164" ht="12.75" customHeight="1" x14ac:dyDescent="0.2">
      <c r="A366" s="32"/>
      <c r="B366" s="38" t="s">
        <v>200</v>
      </c>
      <c r="C366" s="195">
        <v>140.232</v>
      </c>
      <c r="D366" s="13"/>
    </row>
    <row r="367" spans="1:164" ht="12.75" customHeight="1" x14ac:dyDescent="0.2">
      <c r="A367" s="32"/>
      <c r="B367" s="38" t="s">
        <v>363</v>
      </c>
      <c r="C367" s="195">
        <v>21.888000000000002</v>
      </c>
      <c r="D367" s="13"/>
    </row>
    <row r="368" spans="1:164" ht="12.75" customHeight="1" x14ac:dyDescent="0.2">
      <c r="A368" s="32"/>
      <c r="B368" s="38"/>
      <c r="D368" s="13"/>
    </row>
    <row r="369" spans="1:4" ht="12.75" customHeight="1" x14ac:dyDescent="0.2">
      <c r="A369" s="32" t="s">
        <v>55</v>
      </c>
      <c r="C369" s="144">
        <v>0</v>
      </c>
      <c r="D369" s="13"/>
    </row>
    <row r="370" spans="1:4" s="24" customFormat="1" ht="12.75" customHeight="1" x14ac:dyDescent="0.2">
      <c r="A370" s="165" t="s">
        <v>953</v>
      </c>
      <c r="B370" s="111"/>
      <c r="C370" s="164"/>
      <c r="D370" s="13"/>
    </row>
    <row r="371" spans="1:4" x14ac:dyDescent="0.2">
      <c r="A371" s="32" t="s">
        <v>356</v>
      </c>
      <c r="C371" s="144">
        <f>SUM(C372:C447)</f>
        <v>120601.46281538461</v>
      </c>
      <c r="D371" s="13"/>
    </row>
    <row r="372" spans="1:4" s="12" customFormat="1" x14ac:dyDescent="0.2">
      <c r="A372" s="35"/>
      <c r="B372" s="17" t="s">
        <v>415</v>
      </c>
      <c r="C372" s="38">
        <v>51.865384615384606</v>
      </c>
      <c r="D372" s="13"/>
    </row>
    <row r="373" spans="1:4" x14ac:dyDescent="0.2">
      <c r="B373" s="38" t="s">
        <v>281</v>
      </c>
      <c r="C373" s="38">
        <v>14.09676923076923</v>
      </c>
      <c r="D373" s="13"/>
    </row>
    <row r="374" spans="1:4" x14ac:dyDescent="0.2">
      <c r="A374" s="32"/>
      <c r="B374" s="47" t="s">
        <v>299</v>
      </c>
      <c r="C374" s="38">
        <v>454.32730769230761</v>
      </c>
      <c r="D374" s="13"/>
    </row>
    <row r="375" spans="1:4" x14ac:dyDescent="0.2">
      <c r="A375" s="32"/>
      <c r="B375" s="35" t="s">
        <v>337</v>
      </c>
      <c r="C375" s="38">
        <v>109.84261538461539</v>
      </c>
      <c r="D375" s="13"/>
    </row>
    <row r="376" spans="1:4" x14ac:dyDescent="0.2">
      <c r="B376" s="47" t="s">
        <v>1069</v>
      </c>
      <c r="C376" s="38">
        <v>14.667</v>
      </c>
      <c r="D376" s="13"/>
    </row>
    <row r="377" spans="1:4" s="12" customFormat="1" x14ac:dyDescent="0.2">
      <c r="A377" s="35"/>
      <c r="B377" s="38" t="s">
        <v>167</v>
      </c>
      <c r="C377" s="38">
        <v>35.513615384615385</v>
      </c>
      <c r="D377" s="13"/>
    </row>
    <row r="378" spans="1:4" s="12" customFormat="1" x14ac:dyDescent="0.2">
      <c r="A378" s="35"/>
      <c r="B378" s="38" t="s">
        <v>172</v>
      </c>
      <c r="C378" s="38">
        <v>62.230961538461528</v>
      </c>
      <c r="D378" s="13"/>
    </row>
    <row r="379" spans="1:4" x14ac:dyDescent="0.2">
      <c r="B379" s="47" t="s">
        <v>525</v>
      </c>
      <c r="C379" s="38">
        <v>552.51999999999987</v>
      </c>
    </row>
    <row r="380" spans="1:4" x14ac:dyDescent="0.2">
      <c r="B380" s="38" t="s">
        <v>300</v>
      </c>
      <c r="C380" s="38">
        <v>893.8367307692306</v>
      </c>
    </row>
    <row r="381" spans="1:4" x14ac:dyDescent="0.2">
      <c r="B381" s="47" t="s">
        <v>318</v>
      </c>
      <c r="C381" s="38">
        <v>693.21069230769217</v>
      </c>
      <c r="D381" s="13"/>
    </row>
    <row r="382" spans="1:4" x14ac:dyDescent="0.2">
      <c r="B382" s="47" t="s">
        <v>301</v>
      </c>
      <c r="C382" s="38">
        <v>560.76999999999987</v>
      </c>
      <c r="D382" s="13"/>
    </row>
    <row r="383" spans="1:4" x14ac:dyDescent="0.2">
      <c r="B383" s="47" t="s">
        <v>196</v>
      </c>
      <c r="C383" s="38">
        <v>28.727846153846155</v>
      </c>
      <c r="D383" s="13"/>
    </row>
    <row r="384" spans="1:4" x14ac:dyDescent="0.2">
      <c r="A384" s="88"/>
      <c r="B384" s="38" t="s">
        <v>1488</v>
      </c>
      <c r="C384" s="38">
        <v>16.664769230769231</v>
      </c>
      <c r="D384" s="13"/>
    </row>
    <row r="385" spans="1:4" x14ac:dyDescent="0.2">
      <c r="A385" s="88"/>
      <c r="B385" s="38" t="s">
        <v>251</v>
      </c>
      <c r="C385" s="38">
        <v>47.35230769230769</v>
      </c>
      <c r="D385" s="13"/>
    </row>
    <row r="386" spans="1:4" x14ac:dyDescent="0.2">
      <c r="A386" s="88"/>
      <c r="B386" s="38" t="s">
        <v>1429</v>
      </c>
      <c r="C386" s="38">
        <v>40.82884615384615</v>
      </c>
    </row>
    <row r="387" spans="1:4" x14ac:dyDescent="0.2">
      <c r="A387" s="88"/>
      <c r="B387" s="38" t="s">
        <v>162</v>
      </c>
      <c r="C387" s="38">
        <v>47.334615384615375</v>
      </c>
    </row>
    <row r="388" spans="1:4" x14ac:dyDescent="0.2">
      <c r="A388" s="88"/>
      <c r="B388" s="33" t="s">
        <v>1430</v>
      </c>
      <c r="C388" s="38">
        <v>23.652846153846156</v>
      </c>
    </row>
    <row r="389" spans="1:4" x14ac:dyDescent="0.2">
      <c r="A389" s="88"/>
      <c r="B389" s="47" t="s">
        <v>1431</v>
      </c>
      <c r="C389" s="38">
        <v>194.93269230769235</v>
      </c>
    </row>
    <row r="390" spans="1:4" x14ac:dyDescent="0.2">
      <c r="A390" s="88"/>
      <c r="B390" s="47" t="s">
        <v>961</v>
      </c>
      <c r="C390" s="38">
        <v>60.744</v>
      </c>
    </row>
    <row r="391" spans="1:4" x14ac:dyDescent="0.2">
      <c r="A391" s="88"/>
      <c r="B391" s="38" t="s">
        <v>254</v>
      </c>
      <c r="C391" s="38">
        <v>674.18669230769206</v>
      </c>
    </row>
    <row r="392" spans="1:4" x14ac:dyDescent="0.2">
      <c r="A392" s="88"/>
      <c r="B392" s="47" t="s">
        <v>480</v>
      </c>
      <c r="C392" s="38">
        <v>144.33461538461538</v>
      </c>
    </row>
    <row r="393" spans="1:4" x14ac:dyDescent="0.2">
      <c r="A393" s="88"/>
      <c r="B393" s="38" t="s">
        <v>319</v>
      </c>
      <c r="C393" s="38">
        <v>483.90630769230768</v>
      </c>
      <c r="D393" s="13"/>
    </row>
    <row r="394" spans="1:4" x14ac:dyDescent="0.2">
      <c r="A394" s="88"/>
      <c r="B394" s="47" t="s">
        <v>256</v>
      </c>
      <c r="C394" s="38">
        <v>128.54200000000003</v>
      </c>
    </row>
    <row r="395" spans="1:4" x14ac:dyDescent="0.2">
      <c r="A395" s="13"/>
      <c r="B395" s="47" t="s">
        <v>541</v>
      </c>
      <c r="C395" s="38">
        <v>21.408000000000001</v>
      </c>
    </row>
    <row r="396" spans="1:4" x14ac:dyDescent="0.2">
      <c r="A396" s="88"/>
      <c r="B396" s="38" t="s">
        <v>257</v>
      </c>
      <c r="C396" s="38">
        <v>1456.1196923076914</v>
      </c>
    </row>
    <row r="397" spans="1:4" s="12" customFormat="1" x14ac:dyDescent="0.2">
      <c r="A397" s="88"/>
      <c r="B397" s="17" t="s">
        <v>259</v>
      </c>
      <c r="C397" s="38">
        <v>2944.9057692307706</v>
      </c>
      <c r="D397" s="24"/>
    </row>
    <row r="398" spans="1:4" s="35" customFormat="1" x14ac:dyDescent="0.2">
      <c r="A398" s="88"/>
      <c r="B398" s="7" t="s">
        <v>303</v>
      </c>
      <c r="C398" s="38">
        <v>185.34846153846155</v>
      </c>
      <c r="D398" s="24"/>
    </row>
    <row r="399" spans="1:4" s="218" customFormat="1" x14ac:dyDescent="0.2">
      <c r="A399" s="88"/>
      <c r="B399" s="38" t="s">
        <v>304</v>
      </c>
      <c r="C399" s="38">
        <v>2016.6692307692301</v>
      </c>
      <c r="D399" s="24"/>
    </row>
    <row r="400" spans="1:4" x14ac:dyDescent="0.2">
      <c r="B400" s="17" t="s">
        <v>285</v>
      </c>
      <c r="C400" s="195">
        <v>291.3357692307693</v>
      </c>
    </row>
    <row r="401" spans="1:4" x14ac:dyDescent="0.2">
      <c r="B401" s="47" t="s">
        <v>286</v>
      </c>
      <c r="C401" s="38">
        <v>57.524307692307694</v>
      </c>
    </row>
    <row r="402" spans="1:4" x14ac:dyDescent="0.2">
      <c r="A402" s="32"/>
      <c r="B402" s="47" t="s">
        <v>323</v>
      </c>
      <c r="C402" s="38">
        <v>11.067</v>
      </c>
    </row>
    <row r="403" spans="1:4" x14ac:dyDescent="0.2">
      <c r="B403" s="17" t="s">
        <v>305</v>
      </c>
      <c r="C403" s="38">
        <v>47.329538461538462</v>
      </c>
      <c r="D403" s="189"/>
    </row>
    <row r="404" spans="1:4" x14ac:dyDescent="0.2">
      <c r="B404" s="47" t="s">
        <v>287</v>
      </c>
      <c r="C404" s="38">
        <v>275.02115384615382</v>
      </c>
    </row>
    <row r="405" spans="1:4" x14ac:dyDescent="0.2">
      <c r="B405" s="17" t="s">
        <v>362</v>
      </c>
      <c r="C405" s="38">
        <v>38.163076923076922</v>
      </c>
    </row>
    <row r="406" spans="1:4" x14ac:dyDescent="0.2">
      <c r="B406" s="47" t="s">
        <v>1076</v>
      </c>
      <c r="C406" s="38">
        <v>516.5971538461539</v>
      </c>
    </row>
    <row r="407" spans="1:4" x14ac:dyDescent="0.2">
      <c r="B407" s="47" t="s">
        <v>344</v>
      </c>
      <c r="C407" s="38">
        <v>224.28900000000002</v>
      </c>
    </row>
    <row r="408" spans="1:4" x14ac:dyDescent="0.2">
      <c r="B408" s="38" t="s">
        <v>263</v>
      </c>
      <c r="C408" s="38">
        <v>460.13115384615384</v>
      </c>
    </row>
    <row r="409" spans="1:4" x14ac:dyDescent="0.2">
      <c r="B409" s="17" t="s">
        <v>324</v>
      </c>
      <c r="C409" s="38">
        <v>476.55789230769255</v>
      </c>
    </row>
    <row r="410" spans="1:4" x14ac:dyDescent="0.2">
      <c r="B410" s="17" t="s">
        <v>308</v>
      </c>
      <c r="C410" s="38">
        <v>45.314307692307686</v>
      </c>
    </row>
    <row r="411" spans="1:4" x14ac:dyDescent="0.2">
      <c r="B411" s="47" t="s">
        <v>288</v>
      </c>
      <c r="C411" s="38">
        <v>42.024615384615387</v>
      </c>
    </row>
    <row r="412" spans="1:4" x14ac:dyDescent="0.2">
      <c r="A412" s="32"/>
      <c r="B412" s="17" t="s">
        <v>289</v>
      </c>
      <c r="C412" s="38">
        <v>172.89084615384613</v>
      </c>
    </row>
    <row r="413" spans="1:4" x14ac:dyDescent="0.2">
      <c r="A413" s="33"/>
      <c r="B413" s="17" t="s">
        <v>264</v>
      </c>
      <c r="C413" s="38">
        <v>443.79530769230769</v>
      </c>
    </row>
    <row r="414" spans="1:4" x14ac:dyDescent="0.2">
      <c r="A414" s="33"/>
      <c r="B414" s="17" t="s">
        <v>291</v>
      </c>
      <c r="C414" s="38">
        <v>28.876923076923074</v>
      </c>
    </row>
    <row r="415" spans="1:4" x14ac:dyDescent="0.2">
      <c r="A415" s="33"/>
      <c r="B415" s="35" t="s">
        <v>406</v>
      </c>
      <c r="C415" s="38">
        <v>26.842692307692307</v>
      </c>
    </row>
    <row r="416" spans="1:4" x14ac:dyDescent="0.2">
      <c r="B416" s="47" t="s">
        <v>399</v>
      </c>
      <c r="C416" s="38">
        <v>946.04499999999996</v>
      </c>
    </row>
    <row r="417" spans="1:4" x14ac:dyDescent="0.2">
      <c r="B417" s="17" t="s">
        <v>325</v>
      </c>
      <c r="C417" s="38">
        <v>17.270769230769229</v>
      </c>
    </row>
    <row r="418" spans="1:4" ht="12.75" customHeight="1" x14ac:dyDescent="0.2">
      <c r="B418" s="47" t="s">
        <v>292</v>
      </c>
      <c r="C418" s="38">
        <v>40.225538461538456</v>
      </c>
    </row>
    <row r="419" spans="1:4" ht="12.75" customHeight="1" x14ac:dyDescent="0.2">
      <c r="B419" s="47" t="s">
        <v>958</v>
      </c>
      <c r="C419" s="38">
        <v>24.867307692307691</v>
      </c>
    </row>
    <row r="420" spans="1:4" ht="12.75" customHeight="1" x14ac:dyDescent="0.2">
      <c r="B420" s="47" t="s">
        <v>546</v>
      </c>
      <c r="C420" s="38">
        <v>62.418846153846147</v>
      </c>
    </row>
    <row r="421" spans="1:4" x14ac:dyDescent="0.2">
      <c r="B421" s="17" t="s">
        <v>1489</v>
      </c>
      <c r="C421" s="38">
        <v>16.640384615384615</v>
      </c>
    </row>
    <row r="422" spans="1:4" x14ac:dyDescent="0.2">
      <c r="A422" s="165" t="s">
        <v>953</v>
      </c>
      <c r="B422" s="111"/>
      <c r="C422" s="164"/>
    </row>
    <row r="423" spans="1:4" x14ac:dyDescent="0.2">
      <c r="B423" s="35" t="s">
        <v>1432</v>
      </c>
      <c r="C423" s="38">
        <v>25.057692307692307</v>
      </c>
    </row>
    <row r="424" spans="1:4" x14ac:dyDescent="0.2">
      <c r="B424" s="35" t="s">
        <v>401</v>
      </c>
      <c r="C424" s="38">
        <v>21.472461538461538</v>
      </c>
    </row>
    <row r="425" spans="1:4" x14ac:dyDescent="0.2">
      <c r="B425" s="35" t="s">
        <v>1433</v>
      </c>
      <c r="C425" s="38">
        <v>33.503000000000007</v>
      </c>
    </row>
    <row r="426" spans="1:4" x14ac:dyDescent="0.2">
      <c r="B426" s="17" t="s">
        <v>31</v>
      </c>
      <c r="C426" s="38">
        <v>97092.889076923093</v>
      </c>
    </row>
    <row r="427" spans="1:4" x14ac:dyDescent="0.2">
      <c r="B427" s="47" t="s">
        <v>346</v>
      </c>
      <c r="C427" s="38">
        <v>102.03815384615382</v>
      </c>
    </row>
    <row r="428" spans="1:4" x14ac:dyDescent="0.2">
      <c r="B428" s="47" t="s">
        <v>293</v>
      </c>
      <c r="C428" s="38">
        <v>1444.1486923076918</v>
      </c>
      <c r="D428" s="13"/>
    </row>
    <row r="429" spans="1:4" x14ac:dyDescent="0.2">
      <c r="B429" s="47" t="s">
        <v>150</v>
      </c>
      <c r="C429" s="38">
        <v>28.517230769230771</v>
      </c>
      <c r="D429" s="13"/>
    </row>
    <row r="430" spans="1:4" x14ac:dyDescent="0.2">
      <c r="B430" s="47" t="s">
        <v>273</v>
      </c>
      <c r="C430" s="38">
        <v>175.92499999999998</v>
      </c>
      <c r="D430" s="13"/>
    </row>
    <row r="431" spans="1:4" x14ac:dyDescent="0.2">
      <c r="B431" s="47" t="s">
        <v>326</v>
      </c>
      <c r="C431" s="38">
        <v>127.43461538461537</v>
      </c>
      <c r="D431" s="13"/>
    </row>
    <row r="432" spans="1:4" x14ac:dyDescent="0.2">
      <c r="B432" s="47" t="s">
        <v>1066</v>
      </c>
      <c r="C432" s="38">
        <v>64.843615384615376</v>
      </c>
      <c r="D432" s="13"/>
    </row>
    <row r="433" spans="2:4" x14ac:dyDescent="0.2">
      <c r="B433" s="47" t="s">
        <v>329</v>
      </c>
      <c r="C433" s="38">
        <v>48.244692307692311</v>
      </c>
    </row>
    <row r="434" spans="2:4" x14ac:dyDescent="0.2">
      <c r="B434" s="47" t="s">
        <v>265</v>
      </c>
      <c r="C434" s="38">
        <v>143.72630769230764</v>
      </c>
      <c r="D434" s="13"/>
    </row>
    <row r="435" spans="2:4" x14ac:dyDescent="0.2">
      <c r="B435" s="47" t="s">
        <v>266</v>
      </c>
      <c r="C435" s="38">
        <v>1579.6325384615384</v>
      </c>
      <c r="D435" s="13"/>
    </row>
    <row r="436" spans="2:4" x14ac:dyDescent="0.2">
      <c r="B436" s="47" t="s">
        <v>309</v>
      </c>
      <c r="C436" s="38">
        <v>130.80207692307692</v>
      </c>
      <c r="D436" s="13"/>
    </row>
    <row r="437" spans="2:4" x14ac:dyDescent="0.2">
      <c r="B437" s="47" t="s">
        <v>310</v>
      </c>
      <c r="C437" s="38">
        <v>53.330461538461535</v>
      </c>
      <c r="D437" s="13"/>
    </row>
    <row r="438" spans="2:4" x14ac:dyDescent="0.2">
      <c r="B438" s="47" t="s">
        <v>544</v>
      </c>
      <c r="C438" s="38">
        <v>311.34299999999996</v>
      </c>
      <c r="D438" s="13"/>
    </row>
    <row r="439" spans="2:4" x14ac:dyDescent="0.2">
      <c r="B439" s="47" t="s">
        <v>331</v>
      </c>
      <c r="C439" s="38">
        <v>168.45223076923077</v>
      </c>
      <c r="D439" s="13"/>
    </row>
    <row r="440" spans="2:4" x14ac:dyDescent="0.2">
      <c r="B440" s="47" t="s">
        <v>542</v>
      </c>
      <c r="C440" s="38">
        <v>15.800999999999998</v>
      </c>
      <c r="D440" s="13"/>
    </row>
    <row r="441" spans="2:4" x14ac:dyDescent="0.2">
      <c r="B441" s="47" t="s">
        <v>270</v>
      </c>
      <c r="C441" s="38">
        <v>1612.3554615384619</v>
      </c>
      <c r="D441" s="13"/>
    </row>
    <row r="442" spans="2:4" x14ac:dyDescent="0.2">
      <c r="B442" s="47" t="s">
        <v>174</v>
      </c>
      <c r="C442" s="38">
        <v>164.81230769230771</v>
      </c>
    </row>
    <row r="443" spans="2:4" x14ac:dyDescent="0.2">
      <c r="B443" s="17" t="s">
        <v>170</v>
      </c>
      <c r="C443" s="38">
        <v>488.24038461538458</v>
      </c>
    </row>
    <row r="444" spans="2:4" x14ac:dyDescent="0.2">
      <c r="B444" s="17" t="s">
        <v>311</v>
      </c>
      <c r="C444" s="38">
        <v>133.91346153846155</v>
      </c>
      <c r="D444" s="13"/>
    </row>
    <row r="445" spans="2:4" x14ac:dyDescent="0.2">
      <c r="B445" s="17" t="s">
        <v>312</v>
      </c>
      <c r="C445" s="38">
        <v>49.493000000000002</v>
      </c>
    </row>
    <row r="446" spans="2:4" x14ac:dyDescent="0.2">
      <c r="B446" s="17" t="s">
        <v>547</v>
      </c>
      <c r="C446" s="38">
        <v>220.495</v>
      </c>
    </row>
    <row r="447" spans="2:4" x14ac:dyDescent="0.2">
      <c r="B447" s="35" t="s">
        <v>363</v>
      </c>
      <c r="C447" s="38">
        <v>141.22300000000001</v>
      </c>
    </row>
    <row r="448" spans="2:4" x14ac:dyDescent="0.2">
      <c r="D448" s="13"/>
    </row>
    <row r="449" spans="1:4" x14ac:dyDescent="0.2">
      <c r="A449" s="32" t="s">
        <v>357</v>
      </c>
      <c r="C449" s="144">
        <v>0</v>
      </c>
      <c r="D449" s="13"/>
    </row>
    <row r="450" spans="1:4" ht="12.95" customHeight="1" x14ac:dyDescent="0.2">
      <c r="A450" s="32" t="s">
        <v>358</v>
      </c>
      <c r="C450" s="144">
        <v>0</v>
      </c>
      <c r="D450" s="189"/>
    </row>
    <row r="451" spans="1:4" ht="12.95" customHeight="1" x14ac:dyDescent="0.2">
      <c r="A451" s="32"/>
      <c r="C451" s="144"/>
      <c r="D451" s="189"/>
    </row>
    <row r="452" spans="1:4" ht="12.95" customHeight="1" x14ac:dyDescent="0.2">
      <c r="A452" s="32" t="s">
        <v>360</v>
      </c>
      <c r="C452" s="144">
        <f>SUM(C453:C495)</f>
        <v>8106.9740000000002</v>
      </c>
    </row>
    <row r="453" spans="1:4" ht="12.95" customHeight="1" x14ac:dyDescent="0.2">
      <c r="B453" s="33" t="s">
        <v>299</v>
      </c>
      <c r="C453" s="38">
        <v>10.553000000000001</v>
      </c>
    </row>
    <row r="454" spans="1:4" ht="12.95" customHeight="1" x14ac:dyDescent="0.2">
      <c r="B454" s="33" t="s">
        <v>167</v>
      </c>
      <c r="C454" s="38">
        <v>10.625999999999999</v>
      </c>
    </row>
    <row r="455" spans="1:4" ht="12.95" customHeight="1" x14ac:dyDescent="0.2">
      <c r="B455" s="6" t="s">
        <v>359</v>
      </c>
      <c r="C455" s="38">
        <v>384.32299999999998</v>
      </c>
    </row>
    <row r="456" spans="1:4" ht="12.95" customHeight="1" x14ac:dyDescent="0.2">
      <c r="B456" s="6" t="s">
        <v>318</v>
      </c>
      <c r="C456" s="38">
        <v>8</v>
      </c>
    </row>
    <row r="457" spans="1:4" ht="12.95" customHeight="1" x14ac:dyDescent="0.2">
      <c r="B457" s="33" t="s">
        <v>250</v>
      </c>
      <c r="C457" s="38">
        <v>0.877</v>
      </c>
    </row>
    <row r="458" spans="1:4" ht="12.95" customHeight="1" x14ac:dyDescent="0.2">
      <c r="B458" s="6" t="s">
        <v>302</v>
      </c>
      <c r="C458" s="38">
        <v>79.05</v>
      </c>
    </row>
    <row r="459" spans="1:4" ht="12.95" customHeight="1" x14ac:dyDescent="0.2">
      <c r="B459" s="6" t="s">
        <v>251</v>
      </c>
      <c r="C459" s="38">
        <v>0.623</v>
      </c>
    </row>
    <row r="460" spans="1:4" ht="12.95" customHeight="1" x14ac:dyDescent="0.2">
      <c r="B460" s="6" t="s">
        <v>253</v>
      </c>
      <c r="C460" s="38">
        <v>295.23399999999998</v>
      </c>
    </row>
    <row r="461" spans="1:4" ht="12.95" customHeight="1" x14ac:dyDescent="0.2">
      <c r="B461" s="6" t="s">
        <v>1056</v>
      </c>
      <c r="C461" s="38">
        <v>121.58499999999999</v>
      </c>
    </row>
    <row r="462" spans="1:4" ht="12.95" customHeight="1" x14ac:dyDescent="0.2">
      <c r="A462" s="88"/>
      <c r="B462" s="6" t="s">
        <v>1434</v>
      </c>
      <c r="C462" s="38">
        <v>50.260999999999996</v>
      </c>
    </row>
    <row r="463" spans="1:4" ht="12.95" customHeight="1" x14ac:dyDescent="0.2">
      <c r="A463" s="88"/>
      <c r="B463" s="6" t="s">
        <v>1436</v>
      </c>
      <c r="C463" s="38">
        <v>2.036</v>
      </c>
    </row>
    <row r="464" spans="1:4" ht="12.95" customHeight="1" x14ac:dyDescent="0.2">
      <c r="A464" s="88"/>
      <c r="B464" s="6" t="s">
        <v>396</v>
      </c>
      <c r="C464" s="38">
        <v>96.831000000000003</v>
      </c>
    </row>
    <row r="465" spans="1:4" ht="12.95" customHeight="1" x14ac:dyDescent="0.2">
      <c r="A465" s="88"/>
      <c r="B465" s="6" t="s">
        <v>256</v>
      </c>
      <c r="C465" s="38">
        <v>139.44400000000002</v>
      </c>
    </row>
    <row r="466" spans="1:4" ht="12.95" customHeight="1" x14ac:dyDescent="0.2">
      <c r="A466" s="88"/>
      <c r="B466" s="6" t="s">
        <v>257</v>
      </c>
      <c r="C466" s="38">
        <v>15.298999999999999</v>
      </c>
    </row>
    <row r="467" spans="1:4" ht="12.95" customHeight="1" x14ac:dyDescent="0.2">
      <c r="A467" s="88"/>
      <c r="B467" s="33" t="s">
        <v>342</v>
      </c>
      <c r="C467" s="38">
        <v>0.61799999999999999</v>
      </c>
      <c r="D467" s="12"/>
    </row>
    <row r="468" spans="1:4" ht="12.95" customHeight="1" x14ac:dyDescent="0.2">
      <c r="A468" s="88"/>
      <c r="B468" s="33" t="s">
        <v>1087</v>
      </c>
      <c r="C468" s="38">
        <v>2.6</v>
      </c>
      <c r="D468" s="12"/>
    </row>
    <row r="469" spans="1:4" ht="12.95" customHeight="1" x14ac:dyDescent="0.2">
      <c r="A469" s="88"/>
      <c r="B469" s="6" t="s">
        <v>285</v>
      </c>
      <c r="C469" s="38">
        <v>4.5369999999999999</v>
      </c>
      <c r="D469" s="12"/>
    </row>
    <row r="470" spans="1:4" ht="12.95" customHeight="1" x14ac:dyDescent="0.2">
      <c r="B470" s="33" t="s">
        <v>286</v>
      </c>
      <c r="C470" s="38">
        <v>4.3819999999999997</v>
      </c>
    </row>
    <row r="471" spans="1:4" ht="12.95" customHeight="1" x14ac:dyDescent="0.2">
      <c r="A471" s="88"/>
      <c r="B471" s="6" t="s">
        <v>262</v>
      </c>
      <c r="C471" s="38">
        <v>16.809999999999999</v>
      </c>
    </row>
    <row r="472" spans="1:4" ht="12.95" customHeight="1" x14ac:dyDescent="0.2">
      <c r="A472" s="88"/>
      <c r="B472" s="33" t="s">
        <v>323</v>
      </c>
      <c r="C472" s="38">
        <v>54.914999999999999</v>
      </c>
    </row>
    <row r="473" spans="1:4" ht="12.95" customHeight="1" x14ac:dyDescent="0.2">
      <c r="A473" s="88"/>
      <c r="B473" s="6" t="s">
        <v>263</v>
      </c>
      <c r="C473" s="38">
        <v>9.2729999999999997</v>
      </c>
    </row>
    <row r="474" spans="1:4" x14ac:dyDescent="0.2">
      <c r="A474" s="165" t="s">
        <v>953</v>
      </c>
      <c r="B474" s="111"/>
      <c r="C474" s="164"/>
    </row>
    <row r="475" spans="1:4" ht="12.95" customHeight="1" x14ac:dyDescent="0.2">
      <c r="A475" s="88"/>
      <c r="B475" s="35" t="s">
        <v>324</v>
      </c>
      <c r="C475" s="38">
        <v>8.5</v>
      </c>
    </row>
    <row r="476" spans="1:4" ht="12.95" customHeight="1" x14ac:dyDescent="0.2">
      <c r="A476" s="88"/>
      <c r="B476" s="6" t="s">
        <v>306</v>
      </c>
      <c r="C476" s="38">
        <v>61.482999999999997</v>
      </c>
    </row>
    <row r="477" spans="1:4" ht="12.95" customHeight="1" x14ac:dyDescent="0.2">
      <c r="A477" s="88"/>
      <c r="B477" s="6" t="s">
        <v>288</v>
      </c>
      <c r="C477" s="38">
        <v>34.418999999999997</v>
      </c>
    </row>
    <row r="478" spans="1:4" ht="12.95" customHeight="1" x14ac:dyDescent="0.2">
      <c r="A478" s="88"/>
      <c r="B478" s="6" t="s">
        <v>264</v>
      </c>
      <c r="C478" s="38">
        <v>148.078</v>
      </c>
    </row>
    <row r="479" spans="1:4" ht="12.95" customHeight="1" x14ac:dyDescent="0.2">
      <c r="A479" s="88"/>
      <c r="B479" s="6" t="s">
        <v>1437</v>
      </c>
      <c r="C479" s="38">
        <v>1.413</v>
      </c>
    </row>
    <row r="480" spans="1:4" ht="12.95" customHeight="1" x14ac:dyDescent="0.2">
      <c r="A480" s="13"/>
      <c r="B480" s="6" t="s">
        <v>293</v>
      </c>
      <c r="C480" s="38">
        <v>4.5350000000000001</v>
      </c>
    </row>
    <row r="481" spans="1:3" ht="12.95" customHeight="1" x14ac:dyDescent="0.2">
      <c r="B481" s="6" t="s">
        <v>1066</v>
      </c>
      <c r="C481" s="38">
        <v>9.5459999999999994</v>
      </c>
    </row>
    <row r="482" spans="1:3" ht="12.95" customHeight="1" x14ac:dyDescent="0.2">
      <c r="B482" s="6" t="s">
        <v>328</v>
      </c>
      <c r="C482" s="38">
        <v>9.9809999999999999</v>
      </c>
    </row>
    <row r="483" spans="1:3" ht="12.95" customHeight="1" x14ac:dyDescent="0.2">
      <c r="B483" s="6" t="s">
        <v>539</v>
      </c>
      <c r="C483" s="38">
        <v>9.8919999999999995</v>
      </c>
    </row>
    <row r="484" spans="1:3" ht="12.95" customHeight="1" x14ac:dyDescent="0.2">
      <c r="B484" s="33" t="s">
        <v>265</v>
      </c>
      <c r="C484" s="38">
        <v>1.8160000000000001</v>
      </c>
    </row>
    <row r="485" spans="1:3" ht="12.95" customHeight="1" x14ac:dyDescent="0.2">
      <c r="B485" s="6" t="s">
        <v>347</v>
      </c>
      <c r="C485" s="38">
        <v>82.297000000000011</v>
      </c>
    </row>
    <row r="486" spans="1:3" ht="12.95" customHeight="1" x14ac:dyDescent="0.2">
      <c r="A486" s="32"/>
      <c r="B486" s="6" t="s">
        <v>310</v>
      </c>
      <c r="C486" s="38">
        <v>4.6070000000000002</v>
      </c>
    </row>
    <row r="487" spans="1:3" ht="12.95" customHeight="1" x14ac:dyDescent="0.2">
      <c r="A487" s="33"/>
      <c r="B487" s="6" t="s">
        <v>1418</v>
      </c>
      <c r="C487" s="38">
        <v>6.1840000000000002</v>
      </c>
    </row>
    <row r="488" spans="1:3" ht="12.95" customHeight="1" x14ac:dyDescent="0.2">
      <c r="A488" s="33"/>
      <c r="B488" s="6" t="s">
        <v>391</v>
      </c>
      <c r="C488" s="38">
        <v>3.4</v>
      </c>
    </row>
    <row r="489" spans="1:3" ht="12.95" customHeight="1" x14ac:dyDescent="0.2">
      <c r="B489" s="6" t="s">
        <v>269</v>
      </c>
      <c r="C489" s="38">
        <v>79.602000000000004</v>
      </c>
    </row>
    <row r="490" spans="1:3" ht="12.95" customHeight="1" x14ac:dyDescent="0.2">
      <c r="B490" s="6" t="s">
        <v>270</v>
      </c>
      <c r="C490" s="38">
        <v>6314.7870000000003</v>
      </c>
    </row>
    <row r="491" spans="1:3" ht="12.95" customHeight="1" x14ac:dyDescent="0.2">
      <c r="B491" s="33" t="s">
        <v>355</v>
      </c>
      <c r="C491" s="38">
        <v>1.9319999999999999</v>
      </c>
    </row>
    <row r="492" spans="1:3" ht="12.95" customHeight="1" x14ac:dyDescent="0.2">
      <c r="A492" s="32"/>
      <c r="B492" s="6" t="s">
        <v>1438</v>
      </c>
      <c r="C492" s="38">
        <v>9.07</v>
      </c>
    </row>
    <row r="493" spans="1:3" ht="12.95" customHeight="1" x14ac:dyDescent="0.2">
      <c r="A493" s="33"/>
      <c r="B493" s="6" t="s">
        <v>296</v>
      </c>
      <c r="C493" s="38">
        <v>0.42</v>
      </c>
    </row>
    <row r="494" spans="1:3" ht="12.95" customHeight="1" x14ac:dyDescent="0.2">
      <c r="A494" s="33"/>
      <c r="B494" s="6" t="s">
        <v>1439</v>
      </c>
      <c r="C494" s="38">
        <v>1.542</v>
      </c>
    </row>
    <row r="495" spans="1:3" ht="12.95" customHeight="1" x14ac:dyDescent="0.2">
      <c r="A495" s="33"/>
      <c r="B495" s="6" t="s">
        <v>313</v>
      </c>
      <c r="C495" s="38">
        <v>5.593</v>
      </c>
    </row>
    <row r="496" spans="1:3" ht="12.95" customHeight="1" x14ac:dyDescent="0.2"/>
    <row r="497" spans="1:3" ht="12.95" customHeight="1" x14ac:dyDescent="0.2">
      <c r="A497" s="32" t="s">
        <v>29</v>
      </c>
      <c r="C497" s="144">
        <v>0</v>
      </c>
    </row>
    <row r="498" spans="1:3" ht="12.95" customHeight="1" x14ac:dyDescent="0.2"/>
    <row r="499" spans="1:3" ht="12.95" customHeight="1" x14ac:dyDescent="0.2">
      <c r="A499" s="32" t="s">
        <v>361</v>
      </c>
      <c r="C499" s="144">
        <v>0</v>
      </c>
    </row>
    <row r="500" spans="1:3" ht="12.95" customHeight="1" x14ac:dyDescent="0.2">
      <c r="A500" s="32"/>
      <c r="C500" s="204"/>
    </row>
    <row r="501" spans="1:3" ht="12.95" customHeight="1" x14ac:dyDescent="0.2">
      <c r="A501" s="32" t="s">
        <v>30</v>
      </c>
      <c r="B501" s="30"/>
      <c r="C501" s="143">
        <f>SUM(C502:C593)</f>
        <v>322192.07199999993</v>
      </c>
    </row>
    <row r="502" spans="1:3" ht="12.95" customHeight="1" x14ac:dyDescent="0.2">
      <c r="A502" s="30"/>
      <c r="B502" s="17" t="s">
        <v>1332</v>
      </c>
      <c r="C502" s="195">
        <v>88.374999999999986</v>
      </c>
    </row>
    <row r="503" spans="1:3" ht="12.95" customHeight="1" x14ac:dyDescent="0.2">
      <c r="A503" s="30"/>
      <c r="B503" s="35" t="s">
        <v>1333</v>
      </c>
      <c r="C503" s="195">
        <v>2104.5709999999995</v>
      </c>
    </row>
    <row r="504" spans="1:3" ht="12.95" customHeight="1" x14ac:dyDescent="0.2">
      <c r="A504" s="30"/>
      <c r="B504" s="35" t="s">
        <v>1334</v>
      </c>
      <c r="C504" s="195">
        <v>586.57500000000005</v>
      </c>
    </row>
    <row r="505" spans="1:3" ht="12.95" customHeight="1" x14ac:dyDescent="0.2">
      <c r="A505" s="30"/>
      <c r="B505" s="17" t="s">
        <v>1335</v>
      </c>
      <c r="C505" s="195">
        <v>947.99100000000021</v>
      </c>
    </row>
    <row r="506" spans="1:3" ht="12.95" customHeight="1" x14ac:dyDescent="0.2">
      <c r="A506" s="30"/>
      <c r="B506" s="35" t="s">
        <v>1336</v>
      </c>
      <c r="C506" s="195">
        <v>7913.738000000003</v>
      </c>
    </row>
    <row r="507" spans="1:3" ht="12.95" customHeight="1" x14ac:dyDescent="0.2">
      <c r="A507" s="30"/>
      <c r="B507" s="35" t="s">
        <v>1337</v>
      </c>
      <c r="C507" s="195">
        <v>3121.4629999999984</v>
      </c>
    </row>
    <row r="508" spans="1:3" ht="12.95" customHeight="1" x14ac:dyDescent="0.2">
      <c r="A508" s="30"/>
      <c r="B508" s="35" t="s">
        <v>1338</v>
      </c>
      <c r="C508" s="195">
        <v>346.95600000000002</v>
      </c>
    </row>
    <row r="509" spans="1:3" ht="12.95" customHeight="1" x14ac:dyDescent="0.2">
      <c r="A509" s="70"/>
      <c r="B509" s="17" t="s">
        <v>1339</v>
      </c>
      <c r="C509" s="195">
        <v>1377.5320000000002</v>
      </c>
    </row>
    <row r="510" spans="1:3" ht="12.95" customHeight="1" x14ac:dyDescent="0.2">
      <c r="A510" s="30"/>
      <c r="B510" s="35" t="s">
        <v>1340</v>
      </c>
      <c r="C510" s="195">
        <v>242.60000000000002</v>
      </c>
    </row>
    <row r="511" spans="1:3" ht="12.95" customHeight="1" x14ac:dyDescent="0.2">
      <c r="A511" s="30"/>
      <c r="B511" s="17" t="s">
        <v>1341</v>
      </c>
      <c r="C511" s="195">
        <v>158.65799999999996</v>
      </c>
    </row>
    <row r="512" spans="1:3" ht="12.95" customHeight="1" x14ac:dyDescent="0.2">
      <c r="A512" s="30"/>
      <c r="B512" s="17" t="s">
        <v>1342</v>
      </c>
      <c r="C512" s="195">
        <v>14314.498</v>
      </c>
    </row>
    <row r="513" spans="1:3" ht="12.95" customHeight="1" x14ac:dyDescent="0.2">
      <c r="A513" s="30"/>
      <c r="B513" s="17" t="s">
        <v>1343</v>
      </c>
      <c r="C513" s="195">
        <v>64070.412999999986</v>
      </c>
    </row>
    <row r="514" spans="1:3" ht="12.95" customHeight="1" x14ac:dyDescent="0.2">
      <c r="A514" s="30"/>
      <c r="B514" s="35" t="s">
        <v>1344</v>
      </c>
      <c r="C514" s="195">
        <v>2786.719000000001</v>
      </c>
    </row>
    <row r="515" spans="1:3" ht="12.95" customHeight="1" x14ac:dyDescent="0.2">
      <c r="A515" s="30"/>
      <c r="B515" s="35" t="s">
        <v>1345</v>
      </c>
      <c r="C515" s="195">
        <v>141.589</v>
      </c>
    </row>
    <row r="516" spans="1:3" ht="12.95" customHeight="1" x14ac:dyDescent="0.2">
      <c r="A516" s="30"/>
      <c r="B516" s="17" t="s">
        <v>1346</v>
      </c>
      <c r="C516" s="195">
        <v>1856.7239999999993</v>
      </c>
    </row>
    <row r="517" spans="1:3" ht="12.95" customHeight="1" x14ac:dyDescent="0.2">
      <c r="A517" s="30"/>
      <c r="B517" s="17" t="s">
        <v>1347</v>
      </c>
      <c r="C517" s="195">
        <v>2673.349999999999</v>
      </c>
    </row>
    <row r="518" spans="1:3" ht="12.95" customHeight="1" x14ac:dyDescent="0.2">
      <c r="A518" s="32"/>
      <c r="B518" s="35" t="s">
        <v>1348</v>
      </c>
      <c r="C518" s="195">
        <v>2845.4630000000006</v>
      </c>
    </row>
    <row r="519" spans="1:3" ht="12.95" customHeight="1" x14ac:dyDescent="0.2">
      <c r="A519" s="30"/>
      <c r="B519" s="17" t="s">
        <v>1349</v>
      </c>
      <c r="C519" s="195">
        <v>281.55199999999996</v>
      </c>
    </row>
    <row r="520" spans="1:3" ht="12.95" customHeight="1" x14ac:dyDescent="0.2">
      <c r="A520" s="30"/>
      <c r="B520" s="17" t="s">
        <v>1350</v>
      </c>
      <c r="C520" s="195">
        <v>94.201000000000008</v>
      </c>
    </row>
    <row r="521" spans="1:3" ht="12.95" customHeight="1" x14ac:dyDescent="0.2">
      <c r="A521" s="30"/>
      <c r="B521" s="17" t="s">
        <v>1351</v>
      </c>
      <c r="C521" s="38">
        <v>275.63400000000001</v>
      </c>
    </row>
    <row r="522" spans="1:3" ht="12.95" customHeight="1" x14ac:dyDescent="0.2">
      <c r="A522" s="30"/>
      <c r="B522" s="17" t="s">
        <v>1352</v>
      </c>
      <c r="C522" s="195">
        <v>81.250000000000014</v>
      </c>
    </row>
    <row r="523" spans="1:3" ht="12.95" customHeight="1" x14ac:dyDescent="0.2">
      <c r="A523" s="13"/>
      <c r="B523" s="35" t="s">
        <v>1353</v>
      </c>
      <c r="C523" s="195">
        <v>136.22199999999998</v>
      </c>
    </row>
    <row r="524" spans="1:3" ht="12.95" customHeight="1" x14ac:dyDescent="0.2">
      <c r="A524" s="30"/>
      <c r="B524" s="17" t="s">
        <v>1354</v>
      </c>
      <c r="C524" s="38">
        <v>347.19600000000014</v>
      </c>
    </row>
    <row r="525" spans="1:3" ht="12.95" customHeight="1" x14ac:dyDescent="0.2">
      <c r="A525" s="165" t="s">
        <v>953</v>
      </c>
      <c r="B525" s="111"/>
      <c r="C525" s="164"/>
    </row>
    <row r="526" spans="1:3" ht="12.95" customHeight="1" x14ac:dyDescent="0.2">
      <c r="A526" s="32"/>
      <c r="B526" s="17" t="s">
        <v>1355</v>
      </c>
      <c r="C526" s="195">
        <v>863.84999999999968</v>
      </c>
    </row>
    <row r="527" spans="1:3" ht="12.95" customHeight="1" x14ac:dyDescent="0.2">
      <c r="A527" s="30"/>
      <c r="B527" s="17" t="s">
        <v>1356</v>
      </c>
      <c r="C527" s="195">
        <v>596.78699999999981</v>
      </c>
    </row>
    <row r="528" spans="1:3" ht="12.95" customHeight="1" x14ac:dyDescent="0.2">
      <c r="A528" s="30"/>
      <c r="B528" s="35" t="s">
        <v>1357</v>
      </c>
      <c r="C528" s="195">
        <v>88.117000000000004</v>
      </c>
    </row>
    <row r="529" spans="1:3" ht="12.95" customHeight="1" x14ac:dyDescent="0.2">
      <c r="A529" s="30"/>
      <c r="B529" s="35" t="s">
        <v>1358</v>
      </c>
      <c r="C529" s="195">
        <v>439.18599999999986</v>
      </c>
    </row>
    <row r="530" spans="1:3" ht="12.95" customHeight="1" x14ac:dyDescent="0.2">
      <c r="B530" s="35" t="s">
        <v>1359</v>
      </c>
      <c r="C530" s="195">
        <v>18498.607000000047</v>
      </c>
    </row>
    <row r="531" spans="1:3" ht="12.95" customHeight="1" x14ac:dyDescent="0.2">
      <c r="B531" s="35" t="s">
        <v>1360</v>
      </c>
      <c r="C531" s="195">
        <v>4236.6670000000004</v>
      </c>
    </row>
    <row r="532" spans="1:3" ht="12.95" customHeight="1" x14ac:dyDescent="0.2">
      <c r="A532" s="88"/>
      <c r="B532" s="17" t="s">
        <v>1361</v>
      </c>
      <c r="C532" s="195">
        <v>5912.6020000000017</v>
      </c>
    </row>
    <row r="533" spans="1:3" ht="12.95" customHeight="1" x14ac:dyDescent="0.2">
      <c r="A533" s="88"/>
      <c r="B533" s="35" t="s">
        <v>1362</v>
      </c>
      <c r="C533" s="195">
        <v>744.05600000000004</v>
      </c>
    </row>
    <row r="534" spans="1:3" ht="12.95" customHeight="1" x14ac:dyDescent="0.2">
      <c r="A534" s="88"/>
      <c r="B534" s="17" t="s">
        <v>1363</v>
      </c>
      <c r="C534" s="195">
        <v>2355.1519999999996</v>
      </c>
    </row>
    <row r="535" spans="1:3" ht="12.95" customHeight="1" x14ac:dyDescent="0.2">
      <c r="A535" s="88"/>
      <c r="B535" s="17" t="s">
        <v>1364</v>
      </c>
      <c r="C535" s="195">
        <v>519.81299999999999</v>
      </c>
    </row>
    <row r="536" spans="1:3" x14ac:dyDescent="0.2">
      <c r="A536" s="88"/>
      <c r="B536" s="17" t="s">
        <v>1365</v>
      </c>
      <c r="C536" s="195">
        <v>4097.8610000000026</v>
      </c>
    </row>
    <row r="537" spans="1:3" x14ac:dyDescent="0.2">
      <c r="A537" s="88"/>
      <c r="B537" s="35" t="s">
        <v>1366</v>
      </c>
      <c r="C537" s="195">
        <v>185.77100000000004</v>
      </c>
    </row>
    <row r="538" spans="1:3" x14ac:dyDescent="0.2">
      <c r="B538" s="17" t="s">
        <v>1367</v>
      </c>
      <c r="C538" s="195">
        <v>29199.339</v>
      </c>
    </row>
    <row r="539" spans="1:3" x14ac:dyDescent="0.2">
      <c r="A539" s="88"/>
      <c r="B539" s="17" t="s">
        <v>1368</v>
      </c>
      <c r="C539" s="195">
        <v>1595.5519999999995</v>
      </c>
    </row>
    <row r="540" spans="1:3" x14ac:dyDescent="0.2">
      <c r="A540" s="13"/>
      <c r="B540" s="17" t="s">
        <v>1369</v>
      </c>
      <c r="C540" s="195">
        <v>2782.5879999999997</v>
      </c>
    </row>
    <row r="541" spans="1:3" x14ac:dyDescent="0.2">
      <c r="A541" s="13"/>
      <c r="B541" s="17" t="s">
        <v>1370</v>
      </c>
      <c r="C541" s="195">
        <v>613.59899999999993</v>
      </c>
    </row>
    <row r="542" spans="1:3" x14ac:dyDescent="0.2">
      <c r="A542" s="88"/>
      <c r="B542" s="17" t="s">
        <v>1371</v>
      </c>
      <c r="C542" s="195">
        <v>204.79300000000001</v>
      </c>
    </row>
    <row r="543" spans="1:3" x14ac:dyDescent="0.2">
      <c r="A543" s="88"/>
      <c r="B543" s="17" t="s">
        <v>1372</v>
      </c>
      <c r="C543" s="195">
        <v>627.3689999999998</v>
      </c>
    </row>
    <row r="544" spans="1:3" x14ac:dyDescent="0.2">
      <c r="A544" s="88"/>
      <c r="B544" s="17" t="s">
        <v>1373</v>
      </c>
      <c r="C544" s="195">
        <v>971.33899999999994</v>
      </c>
    </row>
    <row r="545" spans="1:3" x14ac:dyDescent="0.2">
      <c r="A545" s="88"/>
      <c r="B545" s="17" t="s">
        <v>1374</v>
      </c>
      <c r="C545" s="195">
        <v>762.23900000000003</v>
      </c>
    </row>
    <row r="546" spans="1:3" x14ac:dyDescent="0.2">
      <c r="A546" s="88"/>
      <c r="B546" s="17" t="s">
        <v>1375</v>
      </c>
      <c r="C546" s="195">
        <v>13310.616000000002</v>
      </c>
    </row>
    <row r="547" spans="1:3" x14ac:dyDescent="0.2">
      <c r="A547" s="88"/>
      <c r="B547" s="17" t="s">
        <v>1093</v>
      </c>
      <c r="C547" s="195">
        <v>1768.4260000000002</v>
      </c>
    </row>
    <row r="548" spans="1:3" x14ac:dyDescent="0.2">
      <c r="A548" s="88"/>
      <c r="B548" s="17" t="s">
        <v>1376</v>
      </c>
      <c r="C548" s="195">
        <v>2185.578</v>
      </c>
    </row>
    <row r="549" spans="1:3" x14ac:dyDescent="0.2">
      <c r="A549" s="88"/>
      <c r="B549" s="35" t="s">
        <v>1377</v>
      </c>
      <c r="C549" s="195">
        <v>417.43299999999994</v>
      </c>
    </row>
    <row r="550" spans="1:3" x14ac:dyDescent="0.2">
      <c r="A550" s="88"/>
      <c r="B550" s="17" t="s">
        <v>1378</v>
      </c>
      <c r="C550" s="195">
        <v>159.47499999999999</v>
      </c>
    </row>
    <row r="551" spans="1:3" x14ac:dyDescent="0.2">
      <c r="A551" s="88"/>
      <c r="B551" s="35" t="s">
        <v>1379</v>
      </c>
      <c r="C551" s="195">
        <v>306.59400000000005</v>
      </c>
    </row>
    <row r="552" spans="1:3" x14ac:dyDescent="0.2">
      <c r="A552" s="88"/>
      <c r="B552" s="17" t="s">
        <v>1380</v>
      </c>
      <c r="C552" s="195">
        <v>1347.684</v>
      </c>
    </row>
    <row r="553" spans="1:3" x14ac:dyDescent="0.2">
      <c r="A553" s="88"/>
      <c r="B553" s="17" t="s">
        <v>1381</v>
      </c>
      <c r="C553" s="195">
        <v>3313.7730000000006</v>
      </c>
    </row>
    <row r="554" spans="1:3" x14ac:dyDescent="0.2">
      <c r="A554" s="13"/>
      <c r="B554" s="35" t="s">
        <v>1382</v>
      </c>
      <c r="C554" s="195">
        <v>642.80300000000011</v>
      </c>
    </row>
    <row r="555" spans="1:3" x14ac:dyDescent="0.2">
      <c r="A555" s="88"/>
      <c r="B555" s="17" t="s">
        <v>1383</v>
      </c>
      <c r="C555" s="38">
        <v>218.39799999999997</v>
      </c>
    </row>
    <row r="556" spans="1:3" x14ac:dyDescent="0.2">
      <c r="A556" s="88"/>
      <c r="B556" s="17" t="s">
        <v>1384</v>
      </c>
      <c r="C556" s="195">
        <v>8646.1830000000009</v>
      </c>
    </row>
    <row r="557" spans="1:3" x14ac:dyDescent="0.2">
      <c r="A557" s="88"/>
      <c r="B557" s="35" t="s">
        <v>1385</v>
      </c>
      <c r="C557" s="195">
        <v>188.29599999999999</v>
      </c>
    </row>
    <row r="558" spans="1:3" x14ac:dyDescent="0.2">
      <c r="A558" s="88"/>
      <c r="B558" s="17" t="s">
        <v>1386</v>
      </c>
      <c r="C558" s="195">
        <v>427.52000000000004</v>
      </c>
    </row>
    <row r="559" spans="1:3" x14ac:dyDescent="0.2">
      <c r="A559" s="88"/>
      <c r="B559" s="35" t="s">
        <v>1274</v>
      </c>
      <c r="C559" s="195">
        <v>2633.3149999999996</v>
      </c>
    </row>
    <row r="560" spans="1:3" x14ac:dyDescent="0.2">
      <c r="A560" s="88"/>
      <c r="B560" s="17" t="s">
        <v>1387</v>
      </c>
      <c r="C560" s="195">
        <v>180.97199999999995</v>
      </c>
    </row>
    <row r="561" spans="1:3" x14ac:dyDescent="0.2">
      <c r="A561" s="88"/>
      <c r="B561" s="17" t="s">
        <v>1388</v>
      </c>
      <c r="C561" s="38">
        <v>355.83799999999997</v>
      </c>
    </row>
    <row r="562" spans="1:3" x14ac:dyDescent="0.2">
      <c r="A562" s="13"/>
      <c r="B562" s="17" t="s">
        <v>1389</v>
      </c>
      <c r="C562" s="195">
        <v>485.69599999999997</v>
      </c>
    </row>
    <row r="563" spans="1:3" x14ac:dyDescent="0.2">
      <c r="A563" s="88"/>
      <c r="B563" s="17" t="s">
        <v>1390</v>
      </c>
      <c r="C563" s="195">
        <v>338.7</v>
      </c>
    </row>
    <row r="564" spans="1:3" x14ac:dyDescent="0.2">
      <c r="A564" s="88"/>
      <c r="B564" s="17" t="s">
        <v>1095</v>
      </c>
      <c r="C564" s="195">
        <v>8671.627999999997</v>
      </c>
    </row>
    <row r="565" spans="1:3" x14ac:dyDescent="0.2">
      <c r="A565" s="88"/>
      <c r="B565" s="17" t="s">
        <v>1391</v>
      </c>
      <c r="C565" s="195">
        <v>6514.2479999999987</v>
      </c>
    </row>
    <row r="566" spans="1:3" x14ac:dyDescent="0.2">
      <c r="A566" s="88"/>
      <c r="B566" s="17" t="s">
        <v>1392</v>
      </c>
      <c r="C566" s="195">
        <v>53.117999999999995</v>
      </c>
    </row>
    <row r="567" spans="1:3" x14ac:dyDescent="0.2">
      <c r="A567" s="88"/>
      <c r="B567" s="17" t="s">
        <v>1393</v>
      </c>
      <c r="C567" s="195">
        <v>243.67600000000002</v>
      </c>
    </row>
    <row r="568" spans="1:3" x14ac:dyDescent="0.2">
      <c r="B568" s="17" t="s">
        <v>1394</v>
      </c>
      <c r="C568" s="195">
        <v>1100.0139999999999</v>
      </c>
    </row>
    <row r="569" spans="1:3" x14ac:dyDescent="0.2">
      <c r="B569" s="17" t="s">
        <v>1096</v>
      </c>
      <c r="C569" s="195">
        <v>123.426</v>
      </c>
    </row>
    <row r="570" spans="1:3" x14ac:dyDescent="0.2">
      <c r="A570" s="32"/>
      <c r="B570" s="17" t="s">
        <v>1395</v>
      </c>
      <c r="C570" s="195">
        <v>811.6310000000002</v>
      </c>
    </row>
    <row r="571" spans="1:3" x14ac:dyDescent="0.2">
      <c r="B571" s="17" t="s">
        <v>1396</v>
      </c>
      <c r="C571" s="195">
        <v>912.33299999999997</v>
      </c>
    </row>
    <row r="572" spans="1:3" x14ac:dyDescent="0.2">
      <c r="B572" s="35" t="s">
        <v>1397</v>
      </c>
      <c r="C572" s="195">
        <v>4060.8329999999987</v>
      </c>
    </row>
    <row r="573" spans="1:3" x14ac:dyDescent="0.2">
      <c r="B573" s="17" t="s">
        <v>1398</v>
      </c>
      <c r="C573" s="195">
        <v>236.95599999999999</v>
      </c>
    </row>
    <row r="574" spans="1:3" x14ac:dyDescent="0.2">
      <c r="A574" s="32"/>
      <c r="B574" s="17" t="s">
        <v>1399</v>
      </c>
      <c r="C574" s="195">
        <v>601.46699999999976</v>
      </c>
    </row>
    <row r="575" spans="1:3" x14ac:dyDescent="0.2">
      <c r="A575" s="13"/>
      <c r="B575" s="17" t="s">
        <v>1400</v>
      </c>
      <c r="C575" s="195">
        <v>42.87</v>
      </c>
    </row>
    <row r="576" spans="1:3" x14ac:dyDescent="0.2">
      <c r="A576" s="32"/>
      <c r="B576" s="17" t="s">
        <v>1401</v>
      </c>
      <c r="C576" s="195">
        <v>1141.9650000000001</v>
      </c>
    </row>
    <row r="577" spans="1:3" x14ac:dyDescent="0.2">
      <c r="A577" s="165" t="s">
        <v>953</v>
      </c>
      <c r="B577" s="111"/>
      <c r="C577" s="164"/>
    </row>
    <row r="578" spans="1:3" x14ac:dyDescent="0.2">
      <c r="A578" s="32"/>
      <c r="B578" s="17" t="s">
        <v>1402</v>
      </c>
      <c r="C578" s="195">
        <v>74.152999999999992</v>
      </c>
    </row>
    <row r="579" spans="1:3" x14ac:dyDescent="0.2">
      <c r="A579" s="32"/>
      <c r="B579" s="17" t="s">
        <v>1403</v>
      </c>
      <c r="C579" s="195">
        <v>31781.694999999978</v>
      </c>
    </row>
    <row r="580" spans="1:3" x14ac:dyDescent="0.2">
      <c r="A580" s="32"/>
      <c r="B580" s="17" t="s">
        <v>1404</v>
      </c>
      <c r="C580" s="195">
        <v>72.306999999999988</v>
      </c>
    </row>
    <row r="581" spans="1:3" x14ac:dyDescent="0.2">
      <c r="A581" s="32"/>
      <c r="B581" s="17" t="s">
        <v>1405</v>
      </c>
      <c r="C581" s="195">
        <v>1289.8409999999999</v>
      </c>
    </row>
    <row r="582" spans="1:3" x14ac:dyDescent="0.2">
      <c r="A582" s="32"/>
      <c r="B582" s="17" t="s">
        <v>1406</v>
      </c>
      <c r="C582" s="195">
        <v>50.427999999999997</v>
      </c>
    </row>
    <row r="583" spans="1:3" x14ac:dyDescent="0.2">
      <c r="A583" s="32"/>
      <c r="B583" s="17" t="s">
        <v>1407</v>
      </c>
      <c r="C583" s="195">
        <v>399.98900000000003</v>
      </c>
    </row>
    <row r="584" spans="1:3" x14ac:dyDescent="0.2">
      <c r="A584" s="32"/>
      <c r="B584" s="17" t="s">
        <v>1408</v>
      </c>
      <c r="C584" s="195">
        <v>35885.113000000012</v>
      </c>
    </row>
    <row r="585" spans="1:3" x14ac:dyDescent="0.2">
      <c r="A585" s="32"/>
      <c r="B585" s="17" t="s">
        <v>1409</v>
      </c>
      <c r="C585" s="195">
        <v>1172.7720000000004</v>
      </c>
    </row>
    <row r="586" spans="1:3" x14ac:dyDescent="0.2">
      <c r="A586" s="32"/>
      <c r="B586" s="17" t="s">
        <v>1410</v>
      </c>
      <c r="C586" s="195">
        <v>55.717999999999996</v>
      </c>
    </row>
    <row r="587" spans="1:3" x14ac:dyDescent="0.2">
      <c r="A587" s="32"/>
      <c r="B587" s="17" t="s">
        <v>1411</v>
      </c>
      <c r="C587" s="195">
        <v>462.40899999999999</v>
      </c>
    </row>
    <row r="588" spans="1:3" x14ac:dyDescent="0.2">
      <c r="A588" s="32"/>
      <c r="B588" s="17" t="s">
        <v>1412</v>
      </c>
      <c r="C588" s="195">
        <v>2375.9690000000005</v>
      </c>
    </row>
    <row r="589" spans="1:3" x14ac:dyDescent="0.2">
      <c r="A589" s="32"/>
      <c r="B589" s="17" t="s">
        <v>1413</v>
      </c>
      <c r="C589" s="195">
        <v>2947.219000000001</v>
      </c>
    </row>
    <row r="590" spans="1:3" x14ac:dyDescent="0.2">
      <c r="A590" s="32"/>
      <c r="B590" s="17" t="s">
        <v>1414</v>
      </c>
      <c r="C590" s="195">
        <v>1168.0339999999999</v>
      </c>
    </row>
    <row r="591" spans="1:3" x14ac:dyDescent="0.2">
      <c r="A591" s="32"/>
      <c r="B591" s="17" t="s">
        <v>1415</v>
      </c>
      <c r="C591" s="195">
        <v>322.93200000000007</v>
      </c>
    </row>
    <row r="592" spans="1:3" x14ac:dyDescent="0.2">
      <c r="A592" s="32"/>
      <c r="B592" s="17" t="s">
        <v>1416</v>
      </c>
      <c r="C592" s="195">
        <v>222.03399999999999</v>
      </c>
    </row>
    <row r="593" spans="1:3" x14ac:dyDescent="0.2">
      <c r="A593" s="32"/>
      <c r="B593" s="17" t="s">
        <v>363</v>
      </c>
      <c r="C593" s="195">
        <v>381.43700000000001</v>
      </c>
    </row>
    <row r="594" spans="1:3" ht="13.5" thickBot="1" x14ac:dyDescent="0.25">
      <c r="B594" s="142"/>
    </row>
    <row r="595" spans="1:3" ht="14.25" thickTop="1" thickBot="1" x14ac:dyDescent="0.25">
      <c r="A595" s="8" t="s">
        <v>32</v>
      </c>
      <c r="B595" s="53"/>
      <c r="C595" s="9">
        <f>SUM(C8,C56,C59,C61,C73,C75,C77,C79,C81,C130,C132,C221,C223,C225,C228,C296,C369,C371,C449,C450,C452,C499,C497,C501)</f>
        <v>1448366.7143384614</v>
      </c>
    </row>
    <row r="596" spans="1:3" x14ac:dyDescent="0.2">
      <c r="A596" s="276" t="s">
        <v>521</v>
      </c>
      <c r="B596" s="12"/>
      <c r="C596" s="277"/>
    </row>
    <row r="597" spans="1:3" x14ac:dyDescent="0.2">
      <c r="A597" s="12" t="s">
        <v>527</v>
      </c>
      <c r="B597" s="35"/>
      <c r="C597" s="64"/>
    </row>
    <row r="598" spans="1:3" x14ac:dyDescent="0.2">
      <c r="A598" s="160" t="s">
        <v>953</v>
      </c>
      <c r="B598" s="218"/>
      <c r="C598" s="255"/>
    </row>
    <row r="599" spans="1:3" x14ac:dyDescent="0.2">
      <c r="A599" s="97"/>
      <c r="B599" s="98"/>
      <c r="C599" s="163"/>
    </row>
    <row r="601" spans="1:3" x14ac:dyDescent="0.2">
      <c r="B601" s="35"/>
    </row>
  </sheetData>
  <mergeCells count="4">
    <mergeCell ref="B3:C3"/>
    <mergeCell ref="B4:C4"/>
    <mergeCell ref="A5:A6"/>
    <mergeCell ref="B5:B6"/>
  </mergeCells>
  <printOptions horizontalCentered="1"/>
  <pageMargins left="0.98425196850393704" right="0.98425196850393704" top="0.59055118110236227" bottom="0.78740157480314965" header="0.39370078740157483" footer="0.19685039370078741"/>
  <pageSetup paperSize="9" firstPageNumber="3" orientation="portrait" r:id="rId1"/>
  <headerFooter alignWithMargins="0">
    <oddFooter xml:space="preserve">&amp;R&amp;8&amp;P+6&amp;10
</oddFooter>
  </headerFooter>
  <rowBreaks count="1" manualBreakCount="1">
    <brk id="58" max="2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6">
    <tabColor rgb="FF92D050"/>
  </sheetPr>
  <dimension ref="A1:D188"/>
  <sheetViews>
    <sheetView topLeftCell="A142" zoomScaleNormal="100" workbookViewId="0">
      <selection activeCell="P41" sqref="P41"/>
    </sheetView>
  </sheetViews>
  <sheetFormatPr baseColWidth="10" defaultRowHeight="12.75" x14ac:dyDescent="0.2"/>
  <cols>
    <col min="1" max="1" width="28.7109375" customWidth="1"/>
    <col min="2" max="2" width="35.28515625" customWidth="1"/>
    <col min="3" max="3" width="17" style="264" customWidth="1"/>
  </cols>
  <sheetData>
    <row r="1" spans="1:3" ht="18.75" customHeight="1" x14ac:dyDescent="0.2">
      <c r="A1" s="279" t="s">
        <v>952</v>
      </c>
      <c r="B1" s="278"/>
      <c r="C1" s="405"/>
    </row>
    <row r="2" spans="1:3" ht="7.5" customHeight="1" x14ac:dyDescent="0.2">
      <c r="A2" s="280"/>
      <c r="B2" s="6"/>
      <c r="C2" s="406"/>
    </row>
    <row r="3" spans="1:3" s="15" customFormat="1" ht="12" x14ac:dyDescent="0.2">
      <c r="A3" s="16" t="s">
        <v>15</v>
      </c>
      <c r="B3" s="589" t="s">
        <v>496</v>
      </c>
      <c r="C3" s="589"/>
    </row>
    <row r="4" spans="1:3" s="15" customFormat="1" ht="12" x14ac:dyDescent="0.2">
      <c r="B4" s="589" t="s">
        <v>1188</v>
      </c>
      <c r="C4" s="589"/>
    </row>
    <row r="5" spans="1:3" s="13" customFormat="1" ht="15" customHeight="1" thickBot="1" x14ac:dyDescent="0.25">
      <c r="A5" s="602" t="s">
        <v>248</v>
      </c>
      <c r="B5" s="603"/>
      <c r="C5" s="422"/>
    </row>
    <row r="6" spans="1:3" s="13" customFormat="1" ht="10.5" customHeight="1" x14ac:dyDescent="0.2">
      <c r="A6" s="604" t="s">
        <v>564</v>
      </c>
      <c r="B6" s="606" t="s">
        <v>119</v>
      </c>
      <c r="C6" s="422" t="s">
        <v>32</v>
      </c>
    </row>
    <row r="7" spans="1:3" s="13" customFormat="1" ht="12.75" customHeight="1" thickBot="1" x14ac:dyDescent="0.25">
      <c r="A7" s="605"/>
      <c r="B7" s="605"/>
      <c r="C7" s="423" t="s">
        <v>16</v>
      </c>
    </row>
    <row r="8" spans="1:3" s="17" customFormat="1" ht="12.95" customHeight="1" x14ac:dyDescent="0.2">
      <c r="A8" s="17" t="s">
        <v>280</v>
      </c>
      <c r="B8" s="37" t="s">
        <v>141</v>
      </c>
      <c r="C8" s="186">
        <v>5529.9630000000006</v>
      </c>
    </row>
    <row r="9" spans="1:3" s="17" customFormat="1" ht="12.95" customHeight="1" x14ac:dyDescent="0.2">
      <c r="A9" s="17" t="s">
        <v>336</v>
      </c>
      <c r="B9" s="45" t="s">
        <v>57</v>
      </c>
      <c r="C9" s="186">
        <v>1318.982</v>
      </c>
    </row>
    <row r="10" spans="1:3" s="17" customFormat="1" ht="12.95" customHeight="1" x14ac:dyDescent="0.2">
      <c r="A10" s="17" t="s">
        <v>378</v>
      </c>
      <c r="B10" s="45" t="s">
        <v>177</v>
      </c>
      <c r="C10" s="186">
        <v>5419.8929999999991</v>
      </c>
    </row>
    <row r="11" spans="1:3" s="17" customFormat="1" ht="12.95" customHeight="1" x14ac:dyDescent="0.2">
      <c r="A11" s="35" t="s">
        <v>957</v>
      </c>
      <c r="B11" s="35"/>
      <c r="C11" s="68">
        <v>153.5713846153846</v>
      </c>
    </row>
    <row r="12" spans="1:3" s="17" customFormat="1" ht="12.95" customHeight="1" x14ac:dyDescent="0.2">
      <c r="A12" s="35" t="s">
        <v>523</v>
      </c>
      <c r="B12" s="45" t="s">
        <v>88</v>
      </c>
      <c r="C12" s="186">
        <v>1431.3067692307695</v>
      </c>
    </row>
    <row r="13" spans="1:3" s="17" customFormat="1" ht="12.95" customHeight="1" x14ac:dyDescent="0.2">
      <c r="A13" s="17" t="s">
        <v>189</v>
      </c>
      <c r="B13" s="45"/>
      <c r="C13" s="186">
        <v>4061.6969999999992</v>
      </c>
    </row>
    <row r="14" spans="1:3" s="17" customFormat="1" ht="12.95" customHeight="1" x14ac:dyDescent="0.2">
      <c r="A14" s="35" t="s">
        <v>351</v>
      </c>
      <c r="B14" s="35"/>
      <c r="C14" s="68">
        <v>947.99100000000021</v>
      </c>
    </row>
    <row r="15" spans="1:3" s="17" customFormat="1" ht="12.95" customHeight="1" x14ac:dyDescent="0.2">
      <c r="A15" s="17" t="s">
        <v>299</v>
      </c>
      <c r="B15" s="102" t="s">
        <v>184</v>
      </c>
      <c r="C15" s="186">
        <v>9499.7815384615405</v>
      </c>
    </row>
    <row r="16" spans="1:3" s="17" customFormat="1" ht="12.95" customHeight="1" x14ac:dyDescent="0.2">
      <c r="A16" s="17" t="s">
        <v>337</v>
      </c>
      <c r="B16" s="45" t="s">
        <v>85</v>
      </c>
      <c r="C16" s="186">
        <v>7907.5218461538443</v>
      </c>
    </row>
    <row r="17" spans="1:3" s="17" customFormat="1" ht="12.95" customHeight="1" x14ac:dyDescent="0.2">
      <c r="A17" s="6" t="s">
        <v>338</v>
      </c>
      <c r="B17" s="37" t="s">
        <v>82</v>
      </c>
      <c r="C17" s="186">
        <v>887.54899999999986</v>
      </c>
    </row>
    <row r="18" spans="1:3" s="17" customFormat="1" ht="12.95" customHeight="1" x14ac:dyDescent="0.2">
      <c r="A18" s="35" t="s">
        <v>1507</v>
      </c>
      <c r="B18" s="35"/>
      <c r="C18" s="68">
        <v>346.95600000000002</v>
      </c>
    </row>
    <row r="19" spans="1:3" s="17" customFormat="1" ht="12.95" customHeight="1" x14ac:dyDescent="0.2">
      <c r="A19" s="17" t="s">
        <v>1069</v>
      </c>
      <c r="B19" s="45"/>
      <c r="C19" s="186">
        <v>64.144999999999996</v>
      </c>
    </row>
    <row r="20" spans="1:3" s="17" customFormat="1" ht="12.95" customHeight="1" x14ac:dyDescent="0.2">
      <c r="A20" s="17" t="s">
        <v>339</v>
      </c>
      <c r="B20" s="45"/>
      <c r="C20" s="186">
        <v>288.87799999999993</v>
      </c>
    </row>
    <row r="21" spans="1:3" s="17" customFormat="1" ht="12.95" customHeight="1" x14ac:dyDescent="0.2">
      <c r="A21" s="17" t="s">
        <v>1065</v>
      </c>
      <c r="B21" s="45"/>
      <c r="C21" s="186">
        <v>305.00599999999997</v>
      </c>
    </row>
    <row r="22" spans="1:3" s="17" customFormat="1" ht="12.95" customHeight="1" x14ac:dyDescent="0.2">
      <c r="A22" s="35" t="s">
        <v>388</v>
      </c>
      <c r="B22" s="35"/>
      <c r="C22" s="68">
        <v>77.394230769230745</v>
      </c>
    </row>
    <row r="23" spans="1:3" s="17" customFormat="1" ht="12.95" customHeight="1" x14ac:dyDescent="0.2">
      <c r="A23" s="17" t="s">
        <v>413</v>
      </c>
      <c r="B23" s="45"/>
      <c r="C23" s="186">
        <v>1377.5320000000002</v>
      </c>
    </row>
    <row r="24" spans="1:3" s="17" customFormat="1" ht="12.95" customHeight="1" x14ac:dyDescent="0.2">
      <c r="A24" s="17" t="s">
        <v>167</v>
      </c>
      <c r="B24" s="45" t="s">
        <v>4</v>
      </c>
      <c r="C24" s="186">
        <v>3844.5222307692316</v>
      </c>
    </row>
    <row r="25" spans="1:3" s="17" customFormat="1" ht="12.95" customHeight="1" x14ac:dyDescent="0.2">
      <c r="A25" s="17" t="s">
        <v>317</v>
      </c>
      <c r="B25" s="45" t="s">
        <v>83</v>
      </c>
      <c r="C25" s="186">
        <v>520.10584615384607</v>
      </c>
    </row>
    <row r="26" spans="1:3" s="17" customFormat="1" ht="12.95" customHeight="1" x14ac:dyDescent="0.2">
      <c r="A26" s="17" t="s">
        <v>172</v>
      </c>
      <c r="B26" s="45"/>
      <c r="C26" s="186">
        <v>820.28434615384663</v>
      </c>
    </row>
    <row r="27" spans="1:3" s="17" customFormat="1" ht="12.95" customHeight="1" x14ac:dyDescent="0.2">
      <c r="A27" s="17" t="s">
        <v>1251</v>
      </c>
      <c r="B27" s="135"/>
      <c r="C27" s="186">
        <v>80.749999999999986</v>
      </c>
    </row>
    <row r="28" spans="1:3" s="17" customFormat="1" ht="12.95" customHeight="1" x14ac:dyDescent="0.2">
      <c r="A28" s="17" t="s">
        <v>359</v>
      </c>
      <c r="B28" s="135" t="s">
        <v>129</v>
      </c>
      <c r="C28" s="186">
        <v>36464.499461538449</v>
      </c>
    </row>
    <row r="29" spans="1:3" s="17" customFormat="1" ht="12.95" customHeight="1" x14ac:dyDescent="0.2">
      <c r="A29" s="17" t="s">
        <v>525</v>
      </c>
      <c r="B29" s="135"/>
      <c r="C29" s="186">
        <v>552.51999999999987</v>
      </c>
    </row>
    <row r="30" spans="1:3" s="17" customFormat="1" ht="12.95" customHeight="1" x14ac:dyDescent="0.2">
      <c r="A30" s="17" t="s">
        <v>300</v>
      </c>
      <c r="B30" s="45" t="s">
        <v>176</v>
      </c>
      <c r="C30" s="186">
        <v>92536.966038461527</v>
      </c>
    </row>
    <row r="31" spans="1:3" s="17" customFormat="1" ht="12.95" customHeight="1" x14ac:dyDescent="0.2">
      <c r="A31" s="17" t="s">
        <v>318</v>
      </c>
      <c r="B31" s="45" t="s">
        <v>384</v>
      </c>
      <c r="C31" s="186">
        <v>4138.8316923076936</v>
      </c>
    </row>
    <row r="32" spans="1:3" s="17" customFormat="1" ht="12.95" customHeight="1" x14ac:dyDescent="0.2">
      <c r="A32" s="17" t="s">
        <v>301</v>
      </c>
      <c r="B32" s="45" t="s">
        <v>370</v>
      </c>
      <c r="C32" s="186">
        <v>1290.7013846153843</v>
      </c>
    </row>
    <row r="33" spans="1:3" s="17" customFormat="1" ht="12.95" customHeight="1" x14ac:dyDescent="0.2">
      <c r="A33" s="17" t="s">
        <v>340</v>
      </c>
      <c r="B33" s="37" t="s">
        <v>135</v>
      </c>
      <c r="C33" s="186">
        <v>139506.74200000006</v>
      </c>
    </row>
    <row r="34" spans="1:3" s="58" customFormat="1" ht="12.95" customHeight="1" x14ac:dyDescent="0.2">
      <c r="A34" s="17" t="s">
        <v>250</v>
      </c>
      <c r="B34" s="135" t="s">
        <v>76</v>
      </c>
      <c r="C34" s="186">
        <v>69947.263615384625</v>
      </c>
    </row>
    <row r="35" spans="1:3" s="17" customFormat="1" ht="12.95" customHeight="1" x14ac:dyDescent="0.2">
      <c r="A35" s="17" t="s">
        <v>196</v>
      </c>
      <c r="B35" s="45"/>
      <c r="C35" s="186">
        <v>1228.7838461538463</v>
      </c>
    </row>
    <row r="36" spans="1:3" s="17" customFormat="1" ht="12.95" customHeight="1" x14ac:dyDescent="0.2">
      <c r="A36" s="17" t="s">
        <v>302</v>
      </c>
      <c r="B36" s="45" t="s">
        <v>376</v>
      </c>
      <c r="C36" s="186">
        <v>10890.37199999999</v>
      </c>
    </row>
    <row r="37" spans="1:3" s="17" customFormat="1" ht="12.95" customHeight="1" x14ac:dyDescent="0.2">
      <c r="A37" s="17" t="s">
        <v>161</v>
      </c>
      <c r="B37" s="45" t="s">
        <v>381</v>
      </c>
      <c r="C37" s="186">
        <v>2683.3799999999992</v>
      </c>
    </row>
    <row r="38" spans="1:3" s="17" customFormat="1" ht="12.95" customHeight="1" x14ac:dyDescent="0.2">
      <c r="A38" s="17" t="s">
        <v>251</v>
      </c>
      <c r="B38" s="135" t="s">
        <v>124</v>
      </c>
      <c r="C38" s="186">
        <v>33109.457230769229</v>
      </c>
    </row>
    <row r="39" spans="1:3" s="17" customFormat="1" ht="12.95" customHeight="1" x14ac:dyDescent="0.2">
      <c r="A39" s="17" t="s">
        <v>365</v>
      </c>
      <c r="B39" s="45" t="s">
        <v>369</v>
      </c>
      <c r="C39" s="186">
        <v>3538.7560000000012</v>
      </c>
    </row>
    <row r="40" spans="1:3" s="17" customFormat="1" ht="12.95" customHeight="1" x14ac:dyDescent="0.2">
      <c r="A40" s="35" t="s">
        <v>1512</v>
      </c>
      <c r="B40" s="45"/>
      <c r="C40" s="186">
        <v>281.55199999999996</v>
      </c>
    </row>
    <row r="41" spans="1:3" s="17" customFormat="1" ht="12.95" customHeight="1" x14ac:dyDescent="0.2">
      <c r="A41" s="17" t="s">
        <v>252</v>
      </c>
      <c r="B41" s="45" t="s">
        <v>9</v>
      </c>
      <c r="C41" s="186">
        <v>301.40869230769226</v>
      </c>
    </row>
    <row r="42" spans="1:3" s="17" customFormat="1" ht="12.95" customHeight="1" x14ac:dyDescent="0.2">
      <c r="A42" s="17" t="s">
        <v>253</v>
      </c>
      <c r="B42" s="135" t="s">
        <v>169</v>
      </c>
      <c r="C42" s="186">
        <v>18364.181176923074</v>
      </c>
    </row>
    <row r="43" spans="1:3" s="17" customFormat="1" ht="12.95" customHeight="1" x14ac:dyDescent="0.2">
      <c r="A43" s="110" t="s">
        <v>1056</v>
      </c>
      <c r="B43" s="135"/>
      <c r="C43" s="17">
        <v>121.58499999999999</v>
      </c>
    </row>
    <row r="44" spans="1:3" s="17" customFormat="1" ht="12.95" customHeight="1" x14ac:dyDescent="0.2">
      <c r="A44" s="110" t="s">
        <v>1429</v>
      </c>
      <c r="B44" s="45"/>
      <c r="C44" s="186">
        <v>123.08846153846153</v>
      </c>
    </row>
    <row r="45" spans="1:3" s="17" customFormat="1" ht="12.95" customHeight="1" x14ac:dyDescent="0.2">
      <c r="A45" s="89" t="s">
        <v>75</v>
      </c>
      <c r="B45" s="135" t="s">
        <v>79</v>
      </c>
      <c r="C45" s="186">
        <v>810.14076923076891</v>
      </c>
    </row>
    <row r="46" spans="1:3" s="17" customFormat="1" ht="12.95" customHeight="1" x14ac:dyDescent="0.2">
      <c r="A46" s="89" t="s">
        <v>394</v>
      </c>
      <c r="B46" s="45"/>
      <c r="C46" s="186">
        <v>50.260999999999996</v>
      </c>
    </row>
    <row r="47" spans="1:3" s="17" customFormat="1" ht="12.95" customHeight="1" x14ac:dyDescent="0.2">
      <c r="A47" s="89" t="s">
        <v>162</v>
      </c>
      <c r="B47" s="45" t="s">
        <v>386</v>
      </c>
      <c r="C47" s="186">
        <v>1377.7689230769224</v>
      </c>
    </row>
    <row r="48" spans="1:3" s="17" customFormat="1" ht="12.95" customHeight="1" x14ac:dyDescent="0.2">
      <c r="A48" s="17" t="s">
        <v>166</v>
      </c>
      <c r="B48" s="45"/>
      <c r="C48" s="186">
        <v>347.19600000000014</v>
      </c>
    </row>
    <row r="49" spans="1:3" s="17" customFormat="1" ht="12.95" customHeight="1" x14ac:dyDescent="0.2">
      <c r="A49" s="17" t="s">
        <v>163</v>
      </c>
      <c r="C49" s="68">
        <v>2028.0153846153848</v>
      </c>
    </row>
    <row r="50" spans="1:3" s="17" customFormat="1" ht="12.95" customHeight="1" x14ac:dyDescent="0.2">
      <c r="A50" s="35" t="s">
        <v>341</v>
      </c>
      <c r="B50" s="35" t="s">
        <v>215</v>
      </c>
      <c r="C50" s="68">
        <v>3471.634</v>
      </c>
    </row>
    <row r="51" spans="1:3" s="17" customFormat="1" ht="12.95" customHeight="1" x14ac:dyDescent="0.2">
      <c r="A51" s="17" t="s">
        <v>190</v>
      </c>
      <c r="B51" s="45"/>
      <c r="C51" s="186">
        <v>1131.8192307692304</v>
      </c>
    </row>
    <row r="52" spans="1:3" s="17" customFormat="1" ht="12.95" customHeight="1" x14ac:dyDescent="0.2">
      <c r="A52" s="17" t="s">
        <v>398</v>
      </c>
      <c r="B52" s="135"/>
      <c r="C52" s="186">
        <v>194.93269230769235</v>
      </c>
    </row>
    <row r="53" spans="1:3" s="17" customFormat="1" ht="12.95" customHeight="1" x14ac:dyDescent="0.2">
      <c r="A53" s="17" t="s">
        <v>396</v>
      </c>
      <c r="B53" s="35"/>
      <c r="C53" s="68">
        <v>157.57499999999999</v>
      </c>
    </row>
    <row r="54" spans="1:3" s="17" customFormat="1" ht="12.95" customHeight="1" x14ac:dyDescent="0.2">
      <c r="A54" s="17" t="s">
        <v>254</v>
      </c>
      <c r="B54" s="45" t="s">
        <v>181</v>
      </c>
      <c r="C54" s="186">
        <v>1398.3656923076919</v>
      </c>
    </row>
    <row r="55" spans="1:3" s="17" customFormat="1" ht="12.95" customHeight="1" x14ac:dyDescent="0.2">
      <c r="A55" s="35" t="s">
        <v>540</v>
      </c>
      <c r="B55" s="35"/>
      <c r="C55" s="225">
        <v>88.117000000000004</v>
      </c>
    </row>
    <row r="56" spans="1:3" s="17" customFormat="1" ht="12.95" customHeight="1" x14ac:dyDescent="0.2">
      <c r="A56" s="35" t="s">
        <v>255</v>
      </c>
      <c r="B56" s="45"/>
      <c r="C56" s="186">
        <v>324.45384615384614</v>
      </c>
    </row>
    <row r="57" spans="1:3" s="17" customFormat="1" ht="12.95" customHeight="1" x14ac:dyDescent="0.2">
      <c r="A57" s="17" t="s">
        <v>480</v>
      </c>
      <c r="B57" s="45"/>
      <c r="C57" s="186">
        <v>144.33461538461538</v>
      </c>
    </row>
    <row r="58" spans="1:3" s="17" customFormat="1" ht="12.95" customHeight="1" x14ac:dyDescent="0.2">
      <c r="A58" s="17" t="s">
        <v>282</v>
      </c>
      <c r="B58" s="45"/>
      <c r="C58" s="186">
        <v>10887.63407692307</v>
      </c>
    </row>
    <row r="59" spans="1:3" s="17" customFormat="1" ht="12.95" customHeight="1" x14ac:dyDescent="0.2">
      <c r="A59" s="165" t="s">
        <v>985</v>
      </c>
      <c r="B59" s="111"/>
      <c r="C59" s="222"/>
    </row>
    <row r="60" spans="1:3" s="36" customFormat="1" ht="12.95" customHeight="1" x14ac:dyDescent="0.2">
      <c r="A60" s="35" t="s">
        <v>389</v>
      </c>
      <c r="B60" s="45"/>
      <c r="C60" s="186">
        <v>57448.985384615429</v>
      </c>
    </row>
    <row r="61" spans="1:3" s="17" customFormat="1" ht="12.95" customHeight="1" x14ac:dyDescent="0.2">
      <c r="A61" s="17" t="s">
        <v>319</v>
      </c>
      <c r="B61" s="135" t="s">
        <v>128</v>
      </c>
      <c r="C61" s="186">
        <v>5329.845153846155</v>
      </c>
    </row>
    <row r="62" spans="1:3" s="17" customFormat="1" ht="12.95" customHeight="1" x14ac:dyDescent="0.2">
      <c r="A62" s="58" t="s">
        <v>257</v>
      </c>
      <c r="B62" s="37" t="s">
        <v>39</v>
      </c>
      <c r="C62" s="186">
        <v>98860.676576922953</v>
      </c>
    </row>
    <row r="63" spans="1:3" s="12" customFormat="1" ht="12.95" customHeight="1" x14ac:dyDescent="0.2">
      <c r="A63" s="33" t="s">
        <v>1508</v>
      </c>
      <c r="B63" s="33"/>
      <c r="C63" s="186">
        <v>744.05600000000004</v>
      </c>
    </row>
    <row r="64" spans="1:3" s="12" customFormat="1" ht="12.95" customHeight="1" x14ac:dyDescent="0.2">
      <c r="A64" s="33" t="s">
        <v>320</v>
      </c>
      <c r="B64" s="33"/>
      <c r="C64" s="225">
        <v>120.16346153846152</v>
      </c>
    </row>
    <row r="65" spans="1:3" s="12" customFormat="1" ht="12.95" customHeight="1" x14ac:dyDescent="0.2">
      <c r="A65" s="17" t="s">
        <v>258</v>
      </c>
      <c r="B65" s="136" t="s">
        <v>125</v>
      </c>
      <c r="C65" s="186">
        <v>10734.986230769233</v>
      </c>
    </row>
    <row r="66" spans="1:3" s="17" customFormat="1" ht="12.95" customHeight="1" x14ac:dyDescent="0.2">
      <c r="A66" s="6" t="s">
        <v>259</v>
      </c>
      <c r="B66" s="37" t="s">
        <v>121</v>
      </c>
      <c r="C66" s="262">
        <v>35699.72880000007</v>
      </c>
    </row>
    <row r="67" spans="1:3" s="17" customFormat="1" ht="12.95" customHeight="1" x14ac:dyDescent="0.2">
      <c r="A67" s="17" t="s">
        <v>303</v>
      </c>
      <c r="B67" s="45"/>
      <c r="C67" s="186">
        <v>904.21446153846159</v>
      </c>
    </row>
    <row r="68" spans="1:3" s="17" customFormat="1" ht="12.95" customHeight="1" x14ac:dyDescent="0.2">
      <c r="A68" s="17" t="s">
        <v>283</v>
      </c>
      <c r="B68" s="45"/>
      <c r="C68" s="47">
        <v>52.689000000000007</v>
      </c>
    </row>
    <row r="69" spans="1:3" s="17" customFormat="1" ht="12.95" customHeight="1" x14ac:dyDescent="0.2">
      <c r="A69" s="35" t="s">
        <v>549</v>
      </c>
      <c r="C69" s="47">
        <v>2607.5315384615374</v>
      </c>
    </row>
    <row r="70" spans="1:3" s="17" customFormat="1" ht="12.95" customHeight="1" x14ac:dyDescent="0.2">
      <c r="A70" s="17" t="s">
        <v>151</v>
      </c>
      <c r="B70" s="45"/>
      <c r="C70" s="186">
        <v>208.16300000000001</v>
      </c>
    </row>
    <row r="71" spans="1:3" ht="12.95" customHeight="1" x14ac:dyDescent="0.2">
      <c r="A71" s="17" t="s">
        <v>304</v>
      </c>
      <c r="B71" s="135" t="s">
        <v>136</v>
      </c>
      <c r="C71" s="186">
        <v>6387.8192307692325</v>
      </c>
    </row>
    <row r="72" spans="1:3" s="6" customFormat="1" ht="12.95" customHeight="1" x14ac:dyDescent="0.2">
      <c r="A72" s="17" t="s">
        <v>260</v>
      </c>
      <c r="B72" s="45" t="s">
        <v>86</v>
      </c>
      <c r="C72" s="186">
        <v>115.23076923076923</v>
      </c>
    </row>
    <row r="73" spans="1:3" s="17" customFormat="1" ht="12.95" customHeight="1" x14ac:dyDescent="0.2">
      <c r="A73" s="17" t="s">
        <v>1082</v>
      </c>
      <c r="B73" s="45"/>
      <c r="C73" s="186">
        <v>721.6615384615385</v>
      </c>
    </row>
    <row r="74" spans="1:3" s="17" customFormat="1" ht="12.95" customHeight="1" x14ac:dyDescent="0.2">
      <c r="A74" s="17" t="s">
        <v>322</v>
      </c>
      <c r="B74" s="45" t="s">
        <v>130</v>
      </c>
      <c r="C74" s="186">
        <v>1037.8423076923075</v>
      </c>
    </row>
    <row r="75" spans="1:3" s="17" customFormat="1" ht="12.95" customHeight="1" x14ac:dyDescent="0.2">
      <c r="A75" s="17" t="s">
        <v>1269</v>
      </c>
      <c r="B75" s="45"/>
      <c r="C75" s="186">
        <v>40.690000000000005</v>
      </c>
    </row>
    <row r="76" spans="1:3" s="17" customFormat="1" ht="12.95" customHeight="1" x14ac:dyDescent="0.2">
      <c r="A76" s="17" t="s">
        <v>343</v>
      </c>
      <c r="B76" s="45" t="s">
        <v>188</v>
      </c>
      <c r="C76" s="186">
        <v>2359.2409999999995</v>
      </c>
    </row>
    <row r="77" spans="1:3" s="17" customFormat="1" ht="12.95" customHeight="1" x14ac:dyDescent="0.2">
      <c r="A77" s="35" t="s">
        <v>562</v>
      </c>
      <c r="B77" s="35"/>
      <c r="C77" s="68">
        <v>58.592999999999996</v>
      </c>
    </row>
    <row r="78" spans="1:3" s="17" customFormat="1" ht="12.95" customHeight="1" x14ac:dyDescent="0.2">
      <c r="A78" s="17" t="s">
        <v>261</v>
      </c>
      <c r="B78" s="45" t="s">
        <v>59</v>
      </c>
      <c r="C78" s="186">
        <v>40.840000000000003</v>
      </c>
    </row>
    <row r="79" spans="1:3" s="17" customFormat="1" ht="12.95" customHeight="1" x14ac:dyDescent="0.2">
      <c r="A79" s="17" t="s">
        <v>285</v>
      </c>
      <c r="B79" s="135" t="s">
        <v>142</v>
      </c>
      <c r="C79" s="186">
        <v>43370.736923076918</v>
      </c>
    </row>
    <row r="80" spans="1:3" s="17" customFormat="1" ht="12.95" customHeight="1" x14ac:dyDescent="0.2">
      <c r="A80" s="35" t="s">
        <v>524</v>
      </c>
      <c r="B80" s="135" t="s">
        <v>127</v>
      </c>
      <c r="C80" s="186">
        <v>3442.8797692307685</v>
      </c>
    </row>
    <row r="81" spans="1:4" s="17" customFormat="1" ht="12.95" customHeight="1" x14ac:dyDescent="0.2">
      <c r="A81" s="17" t="s">
        <v>352</v>
      </c>
      <c r="B81" s="45" t="s">
        <v>87</v>
      </c>
      <c r="C81" s="186">
        <v>523.48399999999992</v>
      </c>
    </row>
    <row r="82" spans="1:4" s="17" customFormat="1" ht="12.95" customHeight="1" x14ac:dyDescent="0.2">
      <c r="A82" s="17" t="s">
        <v>262</v>
      </c>
      <c r="B82" s="135" t="s">
        <v>138</v>
      </c>
      <c r="C82" s="186">
        <v>6201.5234615384625</v>
      </c>
      <c r="D82" s="47"/>
    </row>
    <row r="83" spans="1:4" s="17" customFormat="1" ht="12.95" customHeight="1" x14ac:dyDescent="0.2">
      <c r="A83" s="17" t="s">
        <v>353</v>
      </c>
      <c r="B83" s="45" t="s">
        <v>375</v>
      </c>
      <c r="C83" s="186">
        <v>998.54499999999996</v>
      </c>
    </row>
    <row r="84" spans="1:4" s="17" customFormat="1" ht="12.95" customHeight="1" x14ac:dyDescent="0.2">
      <c r="A84" s="17" t="s">
        <v>149</v>
      </c>
      <c r="B84" s="45"/>
      <c r="C84" s="186">
        <v>106.593</v>
      </c>
    </row>
    <row r="85" spans="1:4" s="17" customFormat="1" ht="12.95" customHeight="1" x14ac:dyDescent="0.2">
      <c r="A85" s="17" t="s">
        <v>484</v>
      </c>
      <c r="B85" s="45"/>
      <c r="C85" s="186">
        <v>613.59899999999993</v>
      </c>
    </row>
    <row r="86" spans="1:4" s="17" customFormat="1" ht="12.95" customHeight="1" x14ac:dyDescent="0.2">
      <c r="A86" s="35" t="s">
        <v>323</v>
      </c>
      <c r="B86" s="45" t="s">
        <v>80</v>
      </c>
      <c r="C86" s="186">
        <v>1606.3560769230769</v>
      </c>
    </row>
    <row r="87" spans="1:4" s="17" customFormat="1" ht="12.95" customHeight="1" x14ac:dyDescent="0.2">
      <c r="A87" s="17" t="s">
        <v>187</v>
      </c>
      <c r="B87" s="45" t="s">
        <v>380</v>
      </c>
      <c r="C87" s="186">
        <v>5592.1286153846113</v>
      </c>
    </row>
    <row r="88" spans="1:4" s="17" customFormat="1" ht="12.95" customHeight="1" x14ac:dyDescent="0.2">
      <c r="A88" s="17" t="s">
        <v>305</v>
      </c>
      <c r="B88" s="45" t="s">
        <v>192</v>
      </c>
      <c r="C88" s="186">
        <v>7255.6711538461577</v>
      </c>
    </row>
    <row r="89" spans="1:4" s="17" customFormat="1" ht="12.95" customHeight="1" x14ac:dyDescent="0.2">
      <c r="A89" s="17" t="s">
        <v>287</v>
      </c>
      <c r="B89" s="45"/>
      <c r="C89" s="186">
        <v>275.02115384615382</v>
      </c>
    </row>
    <row r="90" spans="1:4" s="17" customFormat="1" ht="12.95" customHeight="1" x14ac:dyDescent="0.2">
      <c r="A90" s="17" t="s">
        <v>362</v>
      </c>
      <c r="B90" s="45" t="s">
        <v>383</v>
      </c>
      <c r="C90" s="186">
        <v>140.53630769230767</v>
      </c>
    </row>
    <row r="91" spans="1:4" s="17" customFormat="1" ht="12.95" customHeight="1" x14ac:dyDescent="0.2">
      <c r="A91" s="35" t="s">
        <v>483</v>
      </c>
      <c r="B91" s="45"/>
      <c r="C91" s="186">
        <v>516.5971538461539</v>
      </c>
    </row>
    <row r="92" spans="1:4" s="17" customFormat="1" ht="12.95" customHeight="1" x14ac:dyDescent="0.2">
      <c r="A92" s="35" t="s">
        <v>1088</v>
      </c>
      <c r="B92" s="35"/>
      <c r="C92" s="76">
        <v>125.059</v>
      </c>
    </row>
    <row r="93" spans="1:4" s="17" customFormat="1" ht="12.95" customHeight="1" x14ac:dyDescent="0.2">
      <c r="A93" s="17" t="s">
        <v>344</v>
      </c>
      <c r="B93" s="45" t="s">
        <v>61</v>
      </c>
      <c r="C93" s="68">
        <v>3327.2109999999998</v>
      </c>
    </row>
    <row r="94" spans="1:4" s="17" customFormat="1" ht="12.95" customHeight="1" x14ac:dyDescent="0.2">
      <c r="A94" s="17" t="s">
        <v>367</v>
      </c>
      <c r="B94" s="45"/>
      <c r="C94" s="186">
        <v>81.442307692307693</v>
      </c>
    </row>
    <row r="95" spans="1:4" s="17" customFormat="1" ht="12.95" customHeight="1" x14ac:dyDescent="0.2">
      <c r="A95" s="17" t="s">
        <v>263</v>
      </c>
      <c r="B95" s="135" t="s">
        <v>123</v>
      </c>
      <c r="C95" s="186">
        <v>101967.66530769237</v>
      </c>
    </row>
    <row r="96" spans="1:4" s="17" customFormat="1" ht="12.95" customHeight="1" x14ac:dyDescent="0.2">
      <c r="A96" s="17" t="s">
        <v>324</v>
      </c>
      <c r="B96" s="20" t="s">
        <v>8</v>
      </c>
      <c r="C96" s="186">
        <v>3859.9188923076922</v>
      </c>
    </row>
    <row r="97" spans="1:3" s="17" customFormat="1" ht="12.95" customHeight="1" x14ac:dyDescent="0.2">
      <c r="A97" s="6" t="s">
        <v>58</v>
      </c>
      <c r="B97" s="37"/>
      <c r="C97" s="262">
        <v>129.994</v>
      </c>
    </row>
    <row r="98" spans="1:3" s="17" customFormat="1" ht="12.95" customHeight="1" x14ac:dyDescent="0.2">
      <c r="A98" s="17" t="s">
        <v>306</v>
      </c>
      <c r="B98" s="37" t="s">
        <v>1</v>
      </c>
      <c r="C98" s="186">
        <v>3652.0990000000002</v>
      </c>
    </row>
    <row r="99" spans="1:3" s="17" customFormat="1" ht="12.95" customHeight="1" x14ac:dyDescent="0.2">
      <c r="A99" s="17" t="s">
        <v>307</v>
      </c>
      <c r="B99" s="45" t="s">
        <v>374</v>
      </c>
      <c r="C99" s="186">
        <v>591.56084615384611</v>
      </c>
    </row>
    <row r="100" spans="1:3" s="17" customFormat="1" ht="12.95" customHeight="1" x14ac:dyDescent="0.2">
      <c r="A100" s="6" t="s">
        <v>354</v>
      </c>
      <c r="B100" s="6"/>
      <c r="C100" s="262">
        <v>718.03</v>
      </c>
    </row>
    <row r="101" spans="1:3" s="17" customFormat="1" ht="12.95" customHeight="1" x14ac:dyDescent="0.2">
      <c r="A101" s="6" t="s">
        <v>345</v>
      </c>
      <c r="B101" s="37"/>
      <c r="C101" s="262">
        <v>1051.9119999999998</v>
      </c>
    </row>
    <row r="102" spans="1:3" s="17" customFormat="1" ht="12.95" customHeight="1" x14ac:dyDescent="0.2">
      <c r="A102" s="17" t="s">
        <v>308</v>
      </c>
      <c r="B102" s="37" t="s">
        <v>137</v>
      </c>
      <c r="C102" s="186">
        <v>8834.0743076923063</v>
      </c>
    </row>
    <row r="103" spans="1:3" s="17" customFormat="1" ht="12.95" customHeight="1" x14ac:dyDescent="0.2">
      <c r="A103" s="17" t="s">
        <v>288</v>
      </c>
      <c r="B103" s="45" t="s">
        <v>175</v>
      </c>
      <c r="C103" s="186">
        <v>5163.8766153846154</v>
      </c>
    </row>
    <row r="104" spans="1:3" s="17" customFormat="1" ht="12.95" customHeight="1" x14ac:dyDescent="0.2">
      <c r="A104" s="17" t="s">
        <v>289</v>
      </c>
      <c r="B104" s="45" t="s">
        <v>139</v>
      </c>
      <c r="C104" s="186">
        <v>2806.2051538461542</v>
      </c>
    </row>
    <row r="105" spans="1:3" s="17" customFormat="1" ht="12.95" customHeight="1" x14ac:dyDescent="0.2">
      <c r="A105" s="35" t="s">
        <v>414</v>
      </c>
      <c r="B105" s="35"/>
      <c r="C105" s="68">
        <v>218.39799999999997</v>
      </c>
    </row>
    <row r="106" spans="1:3" s="17" customFormat="1" ht="12.95" customHeight="1" x14ac:dyDescent="0.2">
      <c r="A106" s="17" t="s">
        <v>290</v>
      </c>
      <c r="B106" s="45" t="s">
        <v>134</v>
      </c>
      <c r="C106" s="186">
        <v>18823.105846153852</v>
      </c>
    </row>
    <row r="107" spans="1:3" s="17" customFormat="1" ht="12.95" customHeight="1" x14ac:dyDescent="0.2">
      <c r="A107" s="17" t="s">
        <v>62</v>
      </c>
      <c r="B107" s="135" t="s">
        <v>126</v>
      </c>
      <c r="C107" s="186">
        <v>26449.766923076921</v>
      </c>
    </row>
    <row r="108" spans="1:3" s="17" customFormat="1" ht="12.95" customHeight="1" x14ac:dyDescent="0.2">
      <c r="A108" s="17" t="s">
        <v>291</v>
      </c>
      <c r="B108" s="135" t="s">
        <v>3</v>
      </c>
      <c r="C108" s="186">
        <v>5159.8261923076925</v>
      </c>
    </row>
    <row r="109" spans="1:3" s="17" customFormat="1" ht="12.95" customHeight="1" x14ac:dyDescent="0.2">
      <c r="A109" s="17" t="s">
        <v>165</v>
      </c>
      <c r="B109" s="17" t="s">
        <v>382</v>
      </c>
      <c r="C109" s="186">
        <v>167.36700000000002</v>
      </c>
    </row>
    <row r="110" spans="1:3" s="17" customFormat="1" ht="12.95" customHeight="1" x14ac:dyDescent="0.2">
      <c r="A110" s="33" t="s">
        <v>417</v>
      </c>
      <c r="B110" s="37" t="s">
        <v>6</v>
      </c>
      <c r="C110" s="68">
        <v>1858.3151538461536</v>
      </c>
    </row>
    <row r="111" spans="1:3" s="17" customFormat="1" ht="12.95" customHeight="1" x14ac:dyDescent="0.2">
      <c r="A111" s="165" t="s">
        <v>985</v>
      </c>
      <c r="B111" s="111"/>
      <c r="C111" s="222"/>
    </row>
    <row r="112" spans="1:3" s="17" customFormat="1" ht="12.95" customHeight="1" x14ac:dyDescent="0.2">
      <c r="A112" s="17" t="s">
        <v>148</v>
      </c>
      <c r="B112" s="45"/>
      <c r="C112" s="186">
        <v>81.282846153846151</v>
      </c>
    </row>
    <row r="113" spans="1:3" s="17" customFormat="1" ht="12.95" customHeight="1" x14ac:dyDescent="0.2">
      <c r="A113" s="35" t="s">
        <v>399</v>
      </c>
      <c r="B113" s="35"/>
      <c r="C113" s="68">
        <v>1130.2646153846154</v>
      </c>
    </row>
    <row r="114" spans="1:3" s="17" customFormat="1" ht="12.95" customHeight="1" x14ac:dyDescent="0.2">
      <c r="A114" s="17" t="s">
        <v>325</v>
      </c>
      <c r="B114" s="45" t="s">
        <v>7</v>
      </c>
      <c r="C114" s="186">
        <v>3276.6337692307688</v>
      </c>
    </row>
    <row r="115" spans="1:3" s="17" customFormat="1" ht="12.95" customHeight="1" x14ac:dyDescent="0.2">
      <c r="A115" s="35" t="s">
        <v>550</v>
      </c>
      <c r="B115" s="35"/>
      <c r="C115" s="68">
        <v>186.84038461538452</v>
      </c>
    </row>
    <row r="116" spans="1:3" s="17" customFormat="1" ht="12.95" customHeight="1" x14ac:dyDescent="0.2">
      <c r="A116" s="35" t="s">
        <v>563</v>
      </c>
      <c r="B116" s="35"/>
      <c r="C116" s="68">
        <v>55.862000000000002</v>
      </c>
    </row>
    <row r="117" spans="1:3" s="17" customFormat="1" ht="12.95" customHeight="1" x14ac:dyDescent="0.2">
      <c r="A117" s="17" t="s">
        <v>292</v>
      </c>
      <c r="B117" s="45"/>
      <c r="C117" s="186">
        <v>252.97061538461534</v>
      </c>
    </row>
    <row r="118" spans="1:3" s="17" customFormat="1" ht="12.95" customHeight="1" x14ac:dyDescent="0.2">
      <c r="A118" s="33" t="s">
        <v>390</v>
      </c>
      <c r="B118" s="33"/>
      <c r="C118" s="225">
        <v>139.7326923076923</v>
      </c>
    </row>
    <row r="119" spans="1:3" s="36" customFormat="1" ht="12.95" customHeight="1" x14ac:dyDescent="0.2">
      <c r="A119" s="35" t="s">
        <v>1072</v>
      </c>
      <c r="B119" s="45"/>
      <c r="C119" s="186">
        <v>116.4596153846154</v>
      </c>
    </row>
    <row r="120" spans="1:3" s="17" customFormat="1" ht="12.95" customHeight="1" x14ac:dyDescent="0.2">
      <c r="A120" s="35" t="s">
        <v>1511</v>
      </c>
      <c r="B120" s="35"/>
      <c r="C120" s="68">
        <v>40.38461538461538</v>
      </c>
    </row>
    <row r="121" spans="1:3" s="17" customFormat="1" ht="12.95" customHeight="1" x14ac:dyDescent="0.2">
      <c r="A121" s="35" t="s">
        <v>1509</v>
      </c>
      <c r="B121" s="45"/>
      <c r="C121" s="186">
        <v>355.83799999999997</v>
      </c>
    </row>
    <row r="122" spans="1:3" s="17" customFormat="1" ht="12.95" customHeight="1" x14ac:dyDescent="0.2">
      <c r="A122" s="17" t="s">
        <v>387</v>
      </c>
      <c r="C122" s="68">
        <v>348.88269230769231</v>
      </c>
    </row>
    <row r="123" spans="1:3" s="12" customFormat="1" ht="12.95" customHeight="1" x14ac:dyDescent="0.2">
      <c r="A123" s="35" t="s">
        <v>546</v>
      </c>
      <c r="B123" s="45" t="s">
        <v>379</v>
      </c>
      <c r="C123" s="186">
        <v>890.41869230769237</v>
      </c>
    </row>
    <row r="124" spans="1:3" s="17" customFormat="1" ht="12.95" customHeight="1" x14ac:dyDescent="0.2">
      <c r="A124" s="35" t="s">
        <v>551</v>
      </c>
      <c r="B124" s="45"/>
      <c r="C124" s="186">
        <v>314.37461538461531</v>
      </c>
    </row>
    <row r="125" spans="1:3" s="17" customFormat="1" ht="12.95" customHeight="1" x14ac:dyDescent="0.2">
      <c r="A125" s="17" t="s">
        <v>1052</v>
      </c>
      <c r="B125" s="45"/>
      <c r="C125" s="186">
        <v>114.98599999999998</v>
      </c>
    </row>
    <row r="126" spans="1:3" s="17" customFormat="1" ht="12.95" customHeight="1" x14ac:dyDescent="0.2">
      <c r="A126" s="35" t="s">
        <v>960</v>
      </c>
      <c r="B126" s="45"/>
      <c r="C126" s="186">
        <v>133.75</v>
      </c>
    </row>
    <row r="127" spans="1:3" s="17" customFormat="1" ht="12.95" customHeight="1" x14ac:dyDescent="0.2">
      <c r="A127" s="33" t="s">
        <v>1428</v>
      </c>
      <c r="B127" s="6"/>
      <c r="C127" s="262">
        <v>464.13200000000006</v>
      </c>
    </row>
    <row r="128" spans="1:3" s="17" customFormat="1" ht="12.95" customHeight="1" x14ac:dyDescent="0.2">
      <c r="A128" s="35" t="s">
        <v>552</v>
      </c>
      <c r="B128" s="35"/>
      <c r="C128" s="68">
        <v>364.94423076923073</v>
      </c>
    </row>
    <row r="129" spans="1:3" s="17" customFormat="1" ht="12.95" customHeight="1" x14ac:dyDescent="0.2">
      <c r="A129" s="17" t="s">
        <v>401</v>
      </c>
      <c r="B129" s="45"/>
      <c r="C129" s="186">
        <v>427.50846153846152</v>
      </c>
    </row>
    <row r="130" spans="1:3" s="17" customFormat="1" ht="12.95" customHeight="1" x14ac:dyDescent="0.2">
      <c r="A130" s="35" t="s">
        <v>559</v>
      </c>
      <c r="B130" s="35"/>
      <c r="C130" s="68">
        <v>946.91730769230765</v>
      </c>
    </row>
    <row r="131" spans="1:3" s="17" customFormat="1" ht="12.95" customHeight="1" x14ac:dyDescent="0.2">
      <c r="A131" s="17" t="s">
        <v>1502</v>
      </c>
      <c r="B131" s="45"/>
      <c r="C131" s="186">
        <v>40.098999999999997</v>
      </c>
    </row>
    <row r="132" spans="1:3" s="17" customFormat="1" ht="12.95" customHeight="1" x14ac:dyDescent="0.2">
      <c r="A132" s="17" t="s">
        <v>1083</v>
      </c>
      <c r="B132" s="35"/>
      <c r="C132" s="68">
        <v>53.269230769230759</v>
      </c>
    </row>
    <row r="133" spans="1:3" s="17" customFormat="1" ht="12.95" customHeight="1" x14ac:dyDescent="0.2">
      <c r="A133" s="17" t="s">
        <v>31</v>
      </c>
      <c r="B133" s="45" t="s">
        <v>183</v>
      </c>
      <c r="C133" s="186">
        <v>108448.80007692309</v>
      </c>
    </row>
    <row r="134" spans="1:3" s="17" customFormat="1" ht="12.95" customHeight="1" x14ac:dyDescent="0.2">
      <c r="A134" s="35" t="s">
        <v>402</v>
      </c>
      <c r="B134" s="35"/>
      <c r="C134" s="68">
        <v>311.92307692307685</v>
      </c>
    </row>
    <row r="135" spans="1:3" s="17" customFormat="1" ht="12.95" customHeight="1" x14ac:dyDescent="0.2">
      <c r="A135" s="35" t="s">
        <v>528</v>
      </c>
      <c r="B135" s="137" t="s">
        <v>133</v>
      </c>
      <c r="C135" s="186">
        <v>5537.9860000000008</v>
      </c>
    </row>
    <row r="136" spans="1:3" s="17" customFormat="1" ht="12.95" customHeight="1" x14ac:dyDescent="0.2">
      <c r="A136" s="17" t="s">
        <v>293</v>
      </c>
      <c r="B136" s="135" t="s">
        <v>2</v>
      </c>
      <c r="C136" s="186">
        <v>24023.912692307695</v>
      </c>
    </row>
    <row r="137" spans="1:3" s="17" customFormat="1" ht="12.95" customHeight="1" x14ac:dyDescent="0.2">
      <c r="A137" s="35" t="s">
        <v>997</v>
      </c>
      <c r="B137" s="35"/>
      <c r="C137" s="68">
        <v>495.78</v>
      </c>
    </row>
    <row r="138" spans="1:3" s="17" customFormat="1" ht="12.95" customHeight="1" x14ac:dyDescent="0.2">
      <c r="A138" s="35" t="s">
        <v>150</v>
      </c>
      <c r="B138" s="35"/>
      <c r="C138" s="68">
        <v>89.281230769230774</v>
      </c>
    </row>
    <row r="139" spans="1:3" s="17" customFormat="1" ht="12.95" customHeight="1" x14ac:dyDescent="0.2">
      <c r="A139" s="17" t="s">
        <v>273</v>
      </c>
      <c r="B139" s="45" t="s">
        <v>0</v>
      </c>
      <c r="C139" s="186">
        <v>254.89481538461536</v>
      </c>
    </row>
    <row r="140" spans="1:3" s="17" customFormat="1" ht="12.95" customHeight="1" x14ac:dyDescent="0.2">
      <c r="A140" s="17" t="s">
        <v>326</v>
      </c>
      <c r="B140" s="45" t="s">
        <v>10</v>
      </c>
      <c r="C140" s="186">
        <v>330.71790769230762</v>
      </c>
    </row>
    <row r="141" spans="1:3" s="17" customFormat="1" ht="12.95" customHeight="1" x14ac:dyDescent="0.2">
      <c r="A141" s="35" t="s">
        <v>393</v>
      </c>
      <c r="B141" s="35"/>
      <c r="C141" s="68">
        <v>533.41346153846132</v>
      </c>
    </row>
    <row r="142" spans="1:3" s="17" customFormat="1" ht="12.95" customHeight="1" x14ac:dyDescent="0.2">
      <c r="A142" s="6" t="s">
        <v>327</v>
      </c>
      <c r="B142" s="37" t="s">
        <v>201</v>
      </c>
      <c r="C142" s="262">
        <v>3676.3230000000003</v>
      </c>
    </row>
    <row r="143" spans="1:3" s="17" customFormat="1" ht="12.95" customHeight="1" x14ac:dyDescent="0.2">
      <c r="A143" s="17" t="s">
        <v>1505</v>
      </c>
      <c r="B143" s="20"/>
      <c r="C143" s="186">
        <v>123.426</v>
      </c>
    </row>
    <row r="144" spans="1:3" s="17" customFormat="1" ht="12.95" customHeight="1" x14ac:dyDescent="0.2">
      <c r="A144" s="17" t="s">
        <v>179</v>
      </c>
      <c r="B144" s="45" t="s">
        <v>131</v>
      </c>
      <c r="C144" s="186">
        <v>1844.7046153846156</v>
      </c>
    </row>
    <row r="145" spans="1:3" s="17" customFormat="1" ht="12.95" customHeight="1" x14ac:dyDescent="0.2">
      <c r="A145" s="17" t="s">
        <v>12</v>
      </c>
      <c r="B145" s="45"/>
      <c r="C145" s="186">
        <v>1818.7069999999994</v>
      </c>
    </row>
    <row r="146" spans="1:3" s="17" customFormat="1" ht="12.95" customHeight="1" x14ac:dyDescent="0.2">
      <c r="A146" s="17" t="s">
        <v>328</v>
      </c>
      <c r="B146" s="45" t="s">
        <v>180</v>
      </c>
      <c r="C146" s="186">
        <v>1121.3913846153848</v>
      </c>
    </row>
    <row r="147" spans="1:3" s="17" customFormat="1" ht="12.95" customHeight="1" x14ac:dyDescent="0.2">
      <c r="A147" s="17" t="s">
        <v>329</v>
      </c>
      <c r="B147" s="135" t="s">
        <v>78</v>
      </c>
      <c r="C147" s="186">
        <v>11558.64923076923</v>
      </c>
    </row>
    <row r="148" spans="1:3" s="17" customFormat="1" ht="12.95" customHeight="1" x14ac:dyDescent="0.2">
      <c r="A148" s="17" t="s">
        <v>294</v>
      </c>
      <c r="B148" s="45" t="s">
        <v>173</v>
      </c>
      <c r="C148" s="186">
        <v>236.95599999999999</v>
      </c>
    </row>
    <row r="149" spans="1:3" s="17" customFormat="1" ht="12.95" customHeight="1" x14ac:dyDescent="0.2">
      <c r="A149" s="6" t="s">
        <v>265</v>
      </c>
      <c r="B149" s="37" t="s">
        <v>5</v>
      </c>
      <c r="C149" s="186">
        <v>3469.0416153846149</v>
      </c>
    </row>
    <row r="150" spans="1:3" s="17" customFormat="1" ht="12.95" customHeight="1" x14ac:dyDescent="0.2">
      <c r="A150" s="17" t="s">
        <v>347</v>
      </c>
      <c r="B150" s="45" t="s">
        <v>198</v>
      </c>
      <c r="C150" s="186">
        <v>170.08800000000002</v>
      </c>
    </row>
    <row r="151" spans="1:3" s="17" customFormat="1" ht="12.95" customHeight="1" x14ac:dyDescent="0.2">
      <c r="A151" s="17" t="s">
        <v>266</v>
      </c>
      <c r="C151" s="186">
        <v>7495.9551769230775</v>
      </c>
    </row>
    <row r="152" spans="1:3" s="17" customFormat="1" ht="12.95" customHeight="1" x14ac:dyDescent="0.2">
      <c r="A152" s="58" t="s">
        <v>1261</v>
      </c>
      <c r="B152" s="45"/>
      <c r="C152" s="186">
        <v>63.692307692307686</v>
      </c>
    </row>
    <row r="153" spans="1:3" s="17" customFormat="1" ht="12.95" customHeight="1" x14ac:dyDescent="0.2">
      <c r="A153" s="33" t="s">
        <v>1510</v>
      </c>
      <c r="B153" s="33"/>
      <c r="C153" s="225">
        <v>150.54615384615386</v>
      </c>
    </row>
    <row r="154" spans="1:3" s="17" customFormat="1" ht="12.95" customHeight="1" x14ac:dyDescent="0.2">
      <c r="A154" s="17" t="s">
        <v>182</v>
      </c>
      <c r="B154" s="45" t="s">
        <v>385</v>
      </c>
      <c r="C154" s="186">
        <v>304.43269230769226</v>
      </c>
    </row>
    <row r="155" spans="1:3" s="17" customFormat="1" ht="12.95" customHeight="1" x14ac:dyDescent="0.2">
      <c r="A155" s="6" t="s">
        <v>330</v>
      </c>
      <c r="B155" s="45" t="s">
        <v>13</v>
      </c>
      <c r="C155" s="186">
        <v>532.38953846153845</v>
      </c>
    </row>
    <row r="156" spans="1:3" s="17" customFormat="1" ht="12.95" customHeight="1" x14ac:dyDescent="0.2">
      <c r="A156" s="17" t="s">
        <v>1084</v>
      </c>
      <c r="C156" s="186">
        <v>1059.2307692307688</v>
      </c>
    </row>
    <row r="157" spans="1:3" s="17" customFormat="1" ht="12.95" customHeight="1" x14ac:dyDescent="0.2">
      <c r="A157" s="6" t="s">
        <v>268</v>
      </c>
      <c r="B157" s="6"/>
      <c r="C157" s="262">
        <v>1126.846153846154</v>
      </c>
    </row>
    <row r="158" spans="1:3" s="17" customFormat="1" ht="12.95" customHeight="1" x14ac:dyDescent="0.2">
      <c r="A158" s="17" t="s">
        <v>309</v>
      </c>
      <c r="B158" s="135" t="s">
        <v>77</v>
      </c>
      <c r="C158" s="186">
        <v>101324.00807692306</v>
      </c>
    </row>
    <row r="159" spans="1:3" s="17" customFormat="1" ht="12.95" customHeight="1" x14ac:dyDescent="0.2">
      <c r="A159" s="17" t="s">
        <v>310</v>
      </c>
      <c r="B159" s="45" t="s">
        <v>84</v>
      </c>
      <c r="C159" s="186">
        <v>282.40546153846157</v>
      </c>
    </row>
    <row r="160" spans="1:3" s="17" customFormat="1" ht="12.95" customHeight="1" x14ac:dyDescent="0.2">
      <c r="A160" s="17" t="s">
        <v>395</v>
      </c>
      <c r="B160" s="136"/>
      <c r="C160" s="186">
        <v>413.03499999999997</v>
      </c>
    </row>
    <row r="161" spans="1:3" s="17" customFormat="1" ht="12.95" customHeight="1" x14ac:dyDescent="0.2">
      <c r="A161" s="35" t="s">
        <v>331</v>
      </c>
      <c r="B161" s="35"/>
      <c r="C161" s="68">
        <v>168.45223076923077</v>
      </c>
    </row>
    <row r="162" spans="1:3" s="17" customFormat="1" ht="12.95" customHeight="1" x14ac:dyDescent="0.2">
      <c r="A162" s="35" t="s">
        <v>391</v>
      </c>
      <c r="B162" s="37" t="s">
        <v>132</v>
      </c>
      <c r="C162" s="186">
        <v>4139.5449230769227</v>
      </c>
    </row>
    <row r="163" spans="1:3" s="17" customFormat="1" ht="12.95" customHeight="1" x14ac:dyDescent="0.2">
      <c r="A163" s="165" t="s">
        <v>985</v>
      </c>
      <c r="B163" s="111"/>
      <c r="C163" s="222"/>
    </row>
    <row r="164" spans="1:3" s="17" customFormat="1" ht="12.95" customHeight="1" x14ac:dyDescent="0.2">
      <c r="A164" s="35" t="s">
        <v>195</v>
      </c>
      <c r="B164" s="45"/>
      <c r="C164" s="186">
        <v>90.603000000000009</v>
      </c>
    </row>
    <row r="165" spans="1:3" s="17" customFormat="1" ht="12.95" customHeight="1" x14ac:dyDescent="0.2">
      <c r="A165" s="17" t="s">
        <v>542</v>
      </c>
      <c r="B165" s="20"/>
      <c r="C165" s="186">
        <v>351.90599999999995</v>
      </c>
    </row>
    <row r="166" spans="1:3" s="17" customFormat="1" ht="12.95" customHeight="1" x14ac:dyDescent="0.2">
      <c r="A166" s="17" t="s">
        <v>269</v>
      </c>
      <c r="B166" s="45" t="s">
        <v>8</v>
      </c>
      <c r="C166" s="186">
        <v>676.71100000000001</v>
      </c>
    </row>
    <row r="167" spans="1:3" s="17" customFormat="1" ht="12.95" customHeight="1" x14ac:dyDescent="0.2">
      <c r="A167" s="17" t="s">
        <v>270</v>
      </c>
      <c r="B167" s="135" t="s">
        <v>122</v>
      </c>
      <c r="C167" s="186">
        <v>151836.6053846154</v>
      </c>
    </row>
    <row r="168" spans="1:3" s="17" customFormat="1" ht="12.95" customHeight="1" x14ac:dyDescent="0.2">
      <c r="A168" s="17" t="s">
        <v>174</v>
      </c>
      <c r="B168" s="45"/>
      <c r="C168" s="186">
        <v>3632.0562307692321</v>
      </c>
    </row>
    <row r="169" spans="1:3" s="17" customFormat="1" ht="12.95" customHeight="1" x14ac:dyDescent="0.2">
      <c r="A169" s="35" t="s">
        <v>355</v>
      </c>
      <c r="B169" s="35"/>
      <c r="C169" s="68">
        <v>265.24099999999999</v>
      </c>
    </row>
    <row r="170" spans="1:3" s="17" customFormat="1" ht="12.95" customHeight="1" x14ac:dyDescent="0.2">
      <c r="A170" s="17" t="s">
        <v>170</v>
      </c>
      <c r="B170" s="45"/>
      <c r="C170" s="186">
        <v>971.40805384615385</v>
      </c>
    </row>
    <row r="171" spans="1:3" s="17" customFormat="1" ht="12.95" customHeight="1" x14ac:dyDescent="0.2">
      <c r="A171" s="17" t="s">
        <v>348</v>
      </c>
      <c r="B171" s="135" t="s">
        <v>140</v>
      </c>
      <c r="C171" s="68">
        <v>4719.2289999999994</v>
      </c>
    </row>
    <row r="172" spans="1:3" s="17" customFormat="1" ht="12.95" customHeight="1" x14ac:dyDescent="0.2">
      <c r="A172" s="17" t="s">
        <v>296</v>
      </c>
      <c r="B172" s="45" t="s">
        <v>60</v>
      </c>
      <c r="C172" s="186">
        <v>126.67</v>
      </c>
    </row>
    <row r="173" spans="1:3" s="17" customFormat="1" ht="12.95" customHeight="1" x14ac:dyDescent="0.2">
      <c r="A173" s="35" t="s">
        <v>311</v>
      </c>
      <c r="B173" s="45"/>
      <c r="C173" s="186">
        <v>133.91346153846155</v>
      </c>
    </row>
    <row r="174" spans="1:3" s="17" customFormat="1" ht="12.95" customHeight="1" x14ac:dyDescent="0.2">
      <c r="A174" s="35" t="s">
        <v>349</v>
      </c>
      <c r="B174" s="45"/>
      <c r="C174" s="186">
        <v>123.99999999999999</v>
      </c>
    </row>
    <row r="175" spans="1:3" s="17" customFormat="1" ht="12.95" customHeight="1" x14ac:dyDescent="0.2">
      <c r="A175" s="17" t="s">
        <v>312</v>
      </c>
      <c r="B175" s="45" t="s">
        <v>81</v>
      </c>
      <c r="C175" s="186">
        <v>9911.8233846153871</v>
      </c>
    </row>
    <row r="176" spans="1:3" s="17" customFormat="1" ht="12.95" customHeight="1" x14ac:dyDescent="0.2">
      <c r="A176" s="33" t="s">
        <v>1265</v>
      </c>
      <c r="B176" s="36"/>
      <c r="C176" s="225">
        <v>102.17307692307692</v>
      </c>
    </row>
    <row r="177" spans="1:3" s="17" customFormat="1" ht="12.95" customHeight="1" x14ac:dyDescent="0.2">
      <c r="A177" s="17" t="s">
        <v>313</v>
      </c>
      <c r="B177" s="45" t="s">
        <v>14</v>
      </c>
      <c r="C177" s="186">
        <v>2972.9081538461546</v>
      </c>
    </row>
    <row r="178" spans="1:3" s="17" customFormat="1" ht="12.95" customHeight="1" x14ac:dyDescent="0.2">
      <c r="A178" s="35" t="s">
        <v>392</v>
      </c>
      <c r="B178" s="35"/>
      <c r="C178" s="68">
        <v>1168.0339999999999</v>
      </c>
    </row>
    <row r="179" spans="1:3" s="17" customFormat="1" ht="12.95" customHeight="1" x14ac:dyDescent="0.2">
      <c r="A179" s="17" t="s">
        <v>200</v>
      </c>
      <c r="B179" s="45" t="s">
        <v>11</v>
      </c>
      <c r="C179" s="186">
        <v>140.232</v>
      </c>
    </row>
    <row r="180" spans="1:3" s="17" customFormat="1" ht="12.95" customHeight="1" x14ac:dyDescent="0.2">
      <c r="A180" s="35" t="s">
        <v>547</v>
      </c>
      <c r="B180" s="45" t="s">
        <v>143</v>
      </c>
      <c r="C180" s="186">
        <v>15239.487615384618</v>
      </c>
    </row>
    <row r="181" spans="1:3" s="17" customFormat="1" ht="12.95" customHeight="1" x14ac:dyDescent="0.2">
      <c r="A181" s="35" t="s">
        <v>548</v>
      </c>
      <c r="B181" s="45"/>
      <c r="C181" s="186">
        <v>1371.489846153846</v>
      </c>
    </row>
    <row r="182" spans="1:3" s="17" customFormat="1" ht="12.95" customHeight="1" x14ac:dyDescent="0.2">
      <c r="A182" s="35" t="s">
        <v>558</v>
      </c>
      <c r="B182" s="45"/>
      <c r="C182" s="186"/>
    </row>
    <row r="183" spans="1:3" ht="12.95" customHeight="1" thickBot="1" x14ac:dyDescent="0.25">
      <c r="A183" s="17" t="s">
        <v>363</v>
      </c>
      <c r="B183" s="45"/>
      <c r="C183" s="186">
        <v>2211.5135153846159</v>
      </c>
    </row>
    <row r="184" spans="1:3" ht="13.5" thickTop="1" x14ac:dyDescent="0.2">
      <c r="A184" s="149" t="s">
        <v>120</v>
      </c>
      <c r="B184" s="149"/>
      <c r="C184" s="263">
        <f>SUM(C8:C183)</f>
        <v>1448366.7143384612</v>
      </c>
    </row>
    <row r="185" spans="1:3" x14ac:dyDescent="0.2">
      <c r="A185" s="276" t="s">
        <v>521</v>
      </c>
      <c r="B185" s="12"/>
      <c r="C185" s="277"/>
    </row>
    <row r="186" spans="1:3" x14ac:dyDescent="0.2">
      <c r="A186" s="12" t="s">
        <v>527</v>
      </c>
      <c r="B186" s="35"/>
      <c r="C186" s="407"/>
    </row>
    <row r="187" spans="1:3" x14ac:dyDescent="0.2">
      <c r="A187" s="160" t="s">
        <v>985</v>
      </c>
      <c r="B187" s="218"/>
      <c r="C187" s="261"/>
    </row>
    <row r="188" spans="1:3" x14ac:dyDescent="0.2">
      <c r="B188" s="5"/>
    </row>
  </sheetData>
  <autoFilter ref="A7:C187" xr:uid="{00000000-0009-0000-0000-00000B000000}"/>
  <sortState ref="A49:C178">
    <sortCondition ref="A178"/>
  </sortState>
  <mergeCells count="5">
    <mergeCell ref="A5:B5"/>
    <mergeCell ref="A6:A7"/>
    <mergeCell ref="B6:B7"/>
    <mergeCell ref="B3:C3"/>
    <mergeCell ref="B4:C4"/>
  </mergeCells>
  <printOptions horizontalCentered="1"/>
  <pageMargins left="0.78740157480314965" right="0.78740157480314965" top="0.59055118110236227" bottom="0.78740157480314965" header="0.39370078740157483" footer="0.19685039370078741"/>
  <pageSetup paperSize="9" orientation="portrait" r:id="rId1"/>
  <headerFooter scaleWithDoc="0" alignWithMargins="0">
    <oddFooter xml:space="preserve">&amp;R&amp;8&amp;P+18&amp;10
 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>
    <tabColor rgb="FF92D050"/>
  </sheetPr>
  <dimension ref="A1:H67"/>
  <sheetViews>
    <sheetView zoomScaleNormal="100" workbookViewId="0">
      <selection activeCell="P41" sqref="P41"/>
    </sheetView>
  </sheetViews>
  <sheetFormatPr baseColWidth="10" defaultRowHeight="12.75" x14ac:dyDescent="0.2"/>
  <cols>
    <col min="1" max="1" width="2.7109375" customWidth="1"/>
    <col min="2" max="2" width="32" customWidth="1"/>
    <col min="3" max="3" width="52.28515625" customWidth="1"/>
    <col min="4" max="4" width="20.28515625" customWidth="1"/>
  </cols>
  <sheetData>
    <row r="1" spans="1:8" ht="24" customHeight="1" x14ac:dyDescent="0.2">
      <c r="A1" s="279" t="s">
        <v>952</v>
      </c>
      <c r="B1" s="278"/>
      <c r="C1" s="74"/>
      <c r="D1" s="36"/>
    </row>
    <row r="2" spans="1:8" ht="12" customHeight="1" x14ac:dyDescent="0.2">
      <c r="A2" s="280"/>
      <c r="B2" s="6"/>
      <c r="C2" s="6"/>
    </row>
    <row r="3" spans="1:8" s="1" customFormat="1" ht="13.5" customHeight="1" x14ac:dyDescent="0.2">
      <c r="B3" s="44" t="s">
        <v>154</v>
      </c>
      <c r="C3" s="44" t="s">
        <v>497</v>
      </c>
    </row>
    <row r="4" spans="1:8" s="1" customFormat="1" x14ac:dyDescent="0.2">
      <c r="C4" s="44" t="s">
        <v>1498</v>
      </c>
    </row>
    <row r="5" spans="1:8" ht="11.25" customHeight="1" x14ac:dyDescent="0.2"/>
    <row r="6" spans="1:8" x14ac:dyDescent="0.2">
      <c r="B6" s="598" t="s">
        <v>218</v>
      </c>
      <c r="C6" s="424" t="s">
        <v>220</v>
      </c>
    </row>
    <row r="7" spans="1:8" x14ac:dyDescent="0.2">
      <c r="B7" s="598"/>
      <c r="C7" s="424" t="s">
        <v>246</v>
      </c>
    </row>
    <row r="8" spans="1:8" ht="12" customHeight="1" x14ac:dyDescent="0.2">
      <c r="B8" s="2" t="s">
        <v>221</v>
      </c>
      <c r="C8" s="3">
        <f>'PROD.MAD. ASER.X DPTO Y SP'!C8</f>
        <v>13872.731</v>
      </c>
      <c r="E8" s="408" t="s">
        <v>235</v>
      </c>
      <c r="F8" s="408">
        <v>207356.75699999995</v>
      </c>
    </row>
    <row r="9" spans="1:8" ht="12" customHeight="1" x14ac:dyDescent="0.2">
      <c r="B9" s="2" t="s">
        <v>222</v>
      </c>
      <c r="C9" s="3">
        <f>'PROD.MAD. ASER.X DPTO Y SP'!C50</f>
        <v>0</v>
      </c>
      <c r="E9" s="408" t="s">
        <v>236</v>
      </c>
      <c r="F9" s="408">
        <v>168661.06899999999</v>
      </c>
    </row>
    <row r="10" spans="1:8" ht="12" customHeight="1" x14ac:dyDescent="0.2">
      <c r="B10" s="2" t="s">
        <v>223</v>
      </c>
      <c r="C10" s="3">
        <f>'PROD.MAD. ASER.X DPTO Y SP'!C68</f>
        <v>0</v>
      </c>
      <c r="E10" s="408" t="s">
        <v>243</v>
      </c>
      <c r="F10" s="408">
        <v>102098.28605424838</v>
      </c>
    </row>
    <row r="11" spans="1:8" ht="12" customHeight="1" x14ac:dyDescent="0.2">
      <c r="B11" s="2" t="s">
        <v>224</v>
      </c>
      <c r="C11" s="3">
        <f>'PROD.MAD. ASER.X DPTO Y SP'!C52</f>
        <v>0</v>
      </c>
      <c r="E11" s="408" t="s">
        <v>231</v>
      </c>
      <c r="F11" s="408">
        <v>57532.068032075469</v>
      </c>
    </row>
    <row r="12" spans="1:8" ht="12" customHeight="1" x14ac:dyDescent="0.2">
      <c r="B12" s="2" t="s">
        <v>225</v>
      </c>
      <c r="C12" s="3">
        <f>'PROD.MAD. ASER.X DPTO Y SP'!C54</f>
        <v>1255.163</v>
      </c>
      <c r="D12" s="5"/>
      <c r="E12" s="408" t="s">
        <v>221</v>
      </c>
      <c r="F12" s="408">
        <v>12744.189999999997</v>
      </c>
    </row>
    <row r="13" spans="1:8" ht="12" customHeight="1" x14ac:dyDescent="0.2">
      <c r="B13" s="6" t="s">
        <v>226</v>
      </c>
      <c r="C13" s="3">
        <f>'PROD.MAD. ASER.X DPTO Y SP'!C70</f>
        <v>0</v>
      </c>
      <c r="E13" s="408" t="s">
        <v>237</v>
      </c>
      <c r="F13" s="408">
        <v>12173.446709090911</v>
      </c>
      <c r="H13" s="216"/>
    </row>
    <row r="14" spans="1:8" ht="12" customHeight="1" x14ac:dyDescent="0.2">
      <c r="B14" s="6" t="s">
        <v>227</v>
      </c>
      <c r="C14" s="3">
        <f>'PROD.MAD. ASER.X DPTO Y SP'!C72</f>
        <v>410.76399999999995</v>
      </c>
      <c r="E14" s="408" t="s">
        <v>240</v>
      </c>
      <c r="F14" s="408">
        <v>6132.773000000001</v>
      </c>
    </row>
    <row r="15" spans="1:8" ht="12" customHeight="1" x14ac:dyDescent="0.2">
      <c r="B15" s="6" t="s">
        <v>228</v>
      </c>
      <c r="C15" s="3">
        <f>'PROD.MAD. ASER.X DPTO Y SP'!C117</f>
        <v>0</v>
      </c>
      <c r="E15" s="408" t="s">
        <v>225</v>
      </c>
      <c r="F15" s="408">
        <v>4247.7539999999999</v>
      </c>
    </row>
    <row r="16" spans="1:8" ht="12" customHeight="1" x14ac:dyDescent="0.2">
      <c r="B16" s="6" t="s">
        <v>229</v>
      </c>
      <c r="C16" s="3">
        <f>'PROD.MAD. ASER.X DPTO Y SP'!C119</f>
        <v>2082.3014000000003</v>
      </c>
      <c r="E16" s="408" t="s">
        <v>227</v>
      </c>
      <c r="F16" s="408">
        <v>4210.0559999999987</v>
      </c>
    </row>
    <row r="17" spans="2:6" ht="12" customHeight="1" x14ac:dyDescent="0.2">
      <c r="B17" s="6" t="s">
        <v>230</v>
      </c>
      <c r="C17" s="3">
        <f>'PROD.MAD. ASER.X DPTO Y SP'!C141</f>
        <v>0</v>
      </c>
      <c r="E17" s="408" t="s">
        <v>229</v>
      </c>
      <c r="F17" s="408">
        <v>3148.208000000001</v>
      </c>
    </row>
    <row r="18" spans="2:6" ht="12" customHeight="1" x14ac:dyDescent="0.2">
      <c r="B18" s="6" t="s">
        <v>231</v>
      </c>
      <c r="C18" s="3">
        <f>'PROD.MAD. ASER.X DPTO Y SP'!C143</f>
        <v>33310.213600000003</v>
      </c>
      <c r="E18" s="408" t="s">
        <v>226</v>
      </c>
      <c r="F18" s="408">
        <v>470.95899999999995</v>
      </c>
    </row>
    <row r="19" spans="2:6" ht="12" customHeight="1" x14ac:dyDescent="0.2">
      <c r="B19" s="6" t="s">
        <v>232</v>
      </c>
      <c r="C19" s="3">
        <f>'PROD.MAD. ASER.X DPTO Y SP'!C227</f>
        <v>0</v>
      </c>
      <c r="E19" s="408" t="s">
        <v>232</v>
      </c>
      <c r="F19" s="408">
        <v>271.423</v>
      </c>
    </row>
    <row r="20" spans="2:6" ht="12" customHeight="1" x14ac:dyDescent="0.2">
      <c r="B20" s="6" t="s">
        <v>233</v>
      </c>
      <c r="C20" s="3">
        <f>'PROD.MAD. ASER.X DPTO Y SP'!C223</f>
        <v>0</v>
      </c>
      <c r="E20" s="408" t="s">
        <v>233</v>
      </c>
      <c r="F20" s="408">
        <v>40</v>
      </c>
    </row>
    <row r="21" spans="2:6" ht="12" customHeight="1" x14ac:dyDescent="0.2">
      <c r="B21" s="6" t="s">
        <v>234</v>
      </c>
      <c r="C21" s="3">
        <f>'PROD.MAD. ASER.X DPTO Y SP'!C225</f>
        <v>0</v>
      </c>
      <c r="E21" s="408" t="s">
        <v>238</v>
      </c>
      <c r="F21" s="408">
        <v>20.02</v>
      </c>
    </row>
    <row r="22" spans="2:6" ht="12" customHeight="1" x14ac:dyDescent="0.2">
      <c r="B22" s="6" t="s">
        <v>235</v>
      </c>
      <c r="C22" s="3">
        <f>'PROD.MAD. ASER.X DPTO Y SP'!C229</f>
        <v>83247.888000000064</v>
      </c>
      <c r="E22" s="408" t="s">
        <v>239</v>
      </c>
      <c r="F22" s="408">
        <v>14.012</v>
      </c>
    </row>
    <row r="23" spans="2:6" ht="12" customHeight="1" x14ac:dyDescent="0.2">
      <c r="B23" s="6" t="s">
        <v>236</v>
      </c>
      <c r="C23" s="3">
        <f>'PROD.MAD. ASER.X DPTO Y SP'!C278</f>
        <v>58233.395420754707</v>
      </c>
      <c r="E23" s="408" t="s">
        <v>222</v>
      </c>
      <c r="F23" s="411">
        <v>0</v>
      </c>
    </row>
    <row r="24" spans="2:6" ht="12" customHeight="1" x14ac:dyDescent="0.2">
      <c r="B24" s="6" t="s">
        <v>101</v>
      </c>
      <c r="C24" s="3">
        <f>'PROD.MAD. ASER.X DPTO Y SP'!C339</f>
        <v>0</v>
      </c>
      <c r="E24" s="408" t="s">
        <v>223</v>
      </c>
      <c r="F24" s="408">
        <v>0</v>
      </c>
    </row>
    <row r="25" spans="2:6" ht="12" customHeight="1" x14ac:dyDescent="0.2">
      <c r="B25" s="6" t="s">
        <v>237</v>
      </c>
      <c r="C25" s="3">
        <f>'PROD.MAD. ASER.X DPTO Y SP'!C341</f>
        <v>59537.935400000009</v>
      </c>
      <c r="E25" s="408" t="s">
        <v>224</v>
      </c>
      <c r="F25" s="408">
        <v>0</v>
      </c>
    </row>
    <row r="26" spans="2:6" ht="12" customHeight="1" x14ac:dyDescent="0.2">
      <c r="B26" s="6" t="s">
        <v>238</v>
      </c>
      <c r="C26" s="3">
        <f>'PROD.MAD. ASER.X DPTO Y SP'!C396</f>
        <v>0</v>
      </c>
      <c r="E26" s="408" t="s">
        <v>228</v>
      </c>
      <c r="F26" s="408">
        <v>0</v>
      </c>
    </row>
    <row r="27" spans="2:6" ht="12" customHeight="1" x14ac:dyDescent="0.2">
      <c r="B27" s="6" t="s">
        <v>239</v>
      </c>
      <c r="C27" s="3">
        <f>'PROD.MAD. ASER.X DPTO Y SP'!C398</f>
        <v>0</v>
      </c>
      <c r="E27" s="408" t="s">
        <v>230</v>
      </c>
      <c r="F27" s="408">
        <v>0</v>
      </c>
    </row>
    <row r="28" spans="2:6" ht="12" customHeight="1" x14ac:dyDescent="0.2">
      <c r="B28" s="6" t="s">
        <v>240</v>
      </c>
      <c r="C28" s="3">
        <f>'PROD.MAD. ASER.X DPTO Y SP'!C400</f>
        <v>7532.822000000001</v>
      </c>
      <c r="E28" s="408" t="s">
        <v>234</v>
      </c>
      <c r="F28" s="408">
        <v>0</v>
      </c>
    </row>
    <row r="29" spans="2:6" ht="12" customHeight="1" x14ac:dyDescent="0.2">
      <c r="B29" s="6" t="s">
        <v>241</v>
      </c>
      <c r="C29" s="3">
        <f>'PROD.MAD. ASER.X DPTO Y SP'!C450</f>
        <v>0</v>
      </c>
      <c r="E29" s="408" t="s">
        <v>101</v>
      </c>
      <c r="F29" s="408">
        <v>0</v>
      </c>
    </row>
    <row r="30" spans="2:6" ht="12" customHeight="1" x14ac:dyDescent="0.2">
      <c r="B30" s="6" t="s">
        <v>242</v>
      </c>
      <c r="C30" s="3">
        <f>'PROD.MAD. ASER.X DPTO Y SP'!C452</f>
        <v>0</v>
      </c>
      <c r="E30" s="408" t="s">
        <v>241</v>
      </c>
      <c r="F30" s="408">
        <v>0</v>
      </c>
    </row>
    <row r="31" spans="2:6" ht="12" customHeight="1" x14ac:dyDescent="0.2">
      <c r="B31" s="6" t="s">
        <v>243</v>
      </c>
      <c r="C31" s="3">
        <f>'PROD.MAD. ASER.X DPTO Y SP'!C454</f>
        <v>73782.488419999936</v>
      </c>
      <c r="E31" s="408" t="s">
        <v>242</v>
      </c>
      <c r="F31" s="408">
        <v>0</v>
      </c>
    </row>
    <row r="32" spans="2:6" ht="12" customHeight="1" thickBot="1" x14ac:dyDescent="0.25">
      <c r="B32" s="6"/>
      <c r="C32" s="7"/>
      <c r="E32" s="412"/>
      <c r="F32" s="408"/>
    </row>
    <row r="33" spans="1:4" s="10" customFormat="1" ht="15.75" customHeight="1" thickTop="1" x14ac:dyDescent="0.2">
      <c r="B33" s="150" t="s">
        <v>244</v>
      </c>
      <c r="C33" s="151">
        <f>SUM(C8:C32)</f>
        <v>333265.70224075473</v>
      </c>
    </row>
    <row r="34" spans="1:4" x14ac:dyDescent="0.2">
      <c r="B34" s="12"/>
      <c r="C34" s="22"/>
      <c r="D34" s="42"/>
    </row>
    <row r="35" spans="1:4" x14ac:dyDescent="0.2">
      <c r="B35" s="607"/>
      <c r="C35" s="607"/>
      <c r="D35" s="42"/>
    </row>
    <row r="36" spans="1:4" s="15" customFormat="1" ht="12" x14ac:dyDescent="0.2">
      <c r="A36" s="93"/>
      <c r="B36" s="93"/>
      <c r="C36" s="93"/>
      <c r="D36" s="93"/>
    </row>
    <row r="37" spans="1:4" s="15" customFormat="1" ht="12" x14ac:dyDescent="0.2">
      <c r="A37" s="99"/>
      <c r="B37" s="99"/>
      <c r="C37" s="99"/>
      <c r="D37" s="99"/>
    </row>
    <row r="39" spans="1:4" ht="12" customHeight="1" x14ac:dyDescent="0.2">
      <c r="A39" s="17"/>
      <c r="B39" s="18"/>
      <c r="C39" s="19"/>
    </row>
    <row r="40" spans="1:4" ht="12" customHeight="1" x14ac:dyDescent="0.2">
      <c r="A40" s="17"/>
      <c r="B40" s="18"/>
      <c r="C40" s="19"/>
    </row>
    <row r="41" spans="1:4" ht="12" customHeight="1" x14ac:dyDescent="0.2">
      <c r="A41" s="17"/>
      <c r="B41" s="20"/>
      <c r="C41" s="21"/>
    </row>
    <row r="42" spans="1:4" ht="12" customHeight="1" x14ac:dyDescent="0.2">
      <c r="A42" s="17"/>
      <c r="B42" s="20"/>
      <c r="C42" s="21"/>
    </row>
    <row r="55" spans="2:3" s="12" customFormat="1" ht="12" customHeight="1" x14ac:dyDescent="0.15">
      <c r="B55" s="22"/>
      <c r="C55" s="23"/>
    </row>
    <row r="56" spans="2:3" s="12" customFormat="1" ht="12" customHeight="1" x14ac:dyDescent="0.15">
      <c r="B56" s="22"/>
      <c r="C56" s="23"/>
    </row>
    <row r="57" spans="2:3" s="12" customFormat="1" ht="12" customHeight="1" x14ac:dyDescent="0.15">
      <c r="B57" s="22"/>
      <c r="C57" s="23"/>
    </row>
    <row r="58" spans="2:3" s="12" customFormat="1" ht="9" x14ac:dyDescent="0.15"/>
    <row r="65" spans="1:3" s="12" customFormat="1" ht="10.5" customHeight="1" x14ac:dyDescent="0.15">
      <c r="A65" s="276" t="s">
        <v>521</v>
      </c>
      <c r="C65" s="277"/>
    </row>
    <row r="66" spans="1:3" s="35" customFormat="1" ht="11.25" x14ac:dyDescent="0.2">
      <c r="A66" s="12" t="s">
        <v>527</v>
      </c>
      <c r="C66" s="64"/>
    </row>
    <row r="67" spans="1:3" s="218" customFormat="1" ht="12" customHeight="1" x14ac:dyDescent="0.2">
      <c r="A67" s="160" t="s">
        <v>985</v>
      </c>
      <c r="C67" s="255"/>
    </row>
  </sheetData>
  <mergeCells count="2">
    <mergeCell ref="B6:B7"/>
    <mergeCell ref="B35:C35"/>
  </mergeCells>
  <phoneticPr fontId="4" type="noConversion"/>
  <printOptions horizontalCentered="1"/>
  <pageMargins left="0.78740157480314965" right="0.78740157480314965" top="0.59055118110236227" bottom="0.78740157480314965" header="0.59055118110236227" footer="0.39370078740157483"/>
  <pageSetup paperSize="9" scale="90" orientation="portrait" r:id="rId1"/>
  <headerFooter>
    <oddFooter>&amp;R&amp;8 23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8">
    <tabColor rgb="FF92D050"/>
  </sheetPr>
  <dimension ref="A1:H540"/>
  <sheetViews>
    <sheetView zoomScaleNormal="100" workbookViewId="0">
      <pane xSplit="1" ySplit="7" topLeftCell="B472" activePane="bottomRight" state="frozen"/>
      <selection activeCell="P41" sqref="P41"/>
      <selection pane="topRight" activeCell="P41" sqref="P41"/>
      <selection pane="bottomLeft" activeCell="P41" sqref="P41"/>
      <selection pane="bottomRight" activeCell="H503" sqref="H503"/>
    </sheetView>
  </sheetViews>
  <sheetFormatPr baseColWidth="10" defaultColWidth="17.5703125" defaultRowHeight="12.75" x14ac:dyDescent="0.2"/>
  <cols>
    <col min="1" max="1" width="20.28515625" style="35" customWidth="1"/>
    <col min="2" max="2" width="25.5703125" style="17" customWidth="1"/>
    <col min="3" max="3" width="28" style="195" customWidth="1"/>
    <col min="4" max="4" width="2.5703125" style="24" customWidth="1"/>
    <col min="5" max="16384" width="17.5703125" style="13"/>
  </cols>
  <sheetData>
    <row r="1" spans="1:4" customFormat="1" ht="24" customHeight="1" x14ac:dyDescent="0.2">
      <c r="A1" s="279" t="s">
        <v>952</v>
      </c>
      <c r="B1" s="278"/>
      <c r="C1" s="381"/>
      <c r="D1" s="36"/>
    </row>
    <row r="2" spans="1:4" customFormat="1" ht="12" customHeight="1" x14ac:dyDescent="0.2">
      <c r="A2" s="280"/>
      <c r="B2" s="6"/>
      <c r="C2" s="34"/>
    </row>
    <row r="3" spans="1:4" x14ac:dyDescent="0.2">
      <c r="A3" s="44" t="s">
        <v>498</v>
      </c>
      <c r="B3" s="599" t="s">
        <v>497</v>
      </c>
      <c r="C3" s="599"/>
    </row>
    <row r="4" spans="1:4" x14ac:dyDescent="0.2">
      <c r="A4" s="88"/>
      <c r="B4" s="599" t="s">
        <v>1064</v>
      </c>
      <c r="C4" s="599"/>
    </row>
    <row r="5" spans="1:4" s="17" customFormat="1" ht="11.25" x14ac:dyDescent="0.2">
      <c r="A5" s="425"/>
      <c r="B5" s="426"/>
      <c r="C5" s="424" t="s">
        <v>247</v>
      </c>
      <c r="D5" s="58"/>
    </row>
    <row r="6" spans="1:4" s="17" customFormat="1" ht="11.25" x14ac:dyDescent="0.2">
      <c r="A6" s="427" t="s">
        <v>488</v>
      </c>
      <c r="B6" s="428" t="s">
        <v>248</v>
      </c>
      <c r="C6" s="424" t="s">
        <v>220</v>
      </c>
      <c r="D6" s="58"/>
    </row>
    <row r="7" spans="1:4" s="17" customFormat="1" ht="11.25" x14ac:dyDescent="0.2">
      <c r="A7" s="427"/>
      <c r="B7" s="428"/>
      <c r="C7" s="424" t="s">
        <v>246</v>
      </c>
      <c r="D7" s="58"/>
    </row>
    <row r="8" spans="1:4" x14ac:dyDescent="0.2">
      <c r="A8" s="32" t="s">
        <v>249</v>
      </c>
      <c r="B8" s="32"/>
      <c r="C8" s="144">
        <f>SUM(C9:C49)</f>
        <v>13872.731</v>
      </c>
    </row>
    <row r="9" spans="1:4" x14ac:dyDescent="0.2">
      <c r="A9" s="32"/>
      <c r="B9" s="17" t="s">
        <v>337</v>
      </c>
      <c r="C9" s="39">
        <v>538.24000000000012</v>
      </c>
    </row>
    <row r="10" spans="1:4" x14ac:dyDescent="0.2">
      <c r="A10" s="32"/>
      <c r="B10" s="17" t="s">
        <v>1251</v>
      </c>
      <c r="C10" s="38">
        <v>41.989999999999995</v>
      </c>
    </row>
    <row r="11" spans="1:4" x14ac:dyDescent="0.2">
      <c r="A11" s="32"/>
      <c r="B11" s="17" t="s">
        <v>1252</v>
      </c>
      <c r="C11" s="38">
        <v>13.629999999999999</v>
      </c>
    </row>
    <row r="12" spans="1:4" x14ac:dyDescent="0.2">
      <c r="A12" s="32"/>
      <c r="B12" s="17" t="s">
        <v>250</v>
      </c>
      <c r="C12" s="38">
        <v>410.47</v>
      </c>
    </row>
    <row r="13" spans="1:4" x14ac:dyDescent="0.2">
      <c r="A13" s="32"/>
      <c r="B13" s="35" t="s">
        <v>251</v>
      </c>
      <c r="C13" s="38">
        <v>371.91</v>
      </c>
    </row>
    <row r="14" spans="1:4" x14ac:dyDescent="0.2">
      <c r="A14" s="32"/>
      <c r="B14" s="17" t="s">
        <v>253</v>
      </c>
      <c r="C14" s="38">
        <v>91.419999999999987</v>
      </c>
    </row>
    <row r="15" spans="1:4" x14ac:dyDescent="0.2">
      <c r="A15" s="32"/>
      <c r="B15" s="17" t="s">
        <v>254</v>
      </c>
      <c r="C15" s="38">
        <v>36.269999999999996</v>
      </c>
    </row>
    <row r="16" spans="1:4" x14ac:dyDescent="0.2">
      <c r="A16" s="32"/>
      <c r="B16" s="17" t="s">
        <v>255</v>
      </c>
      <c r="C16" s="38">
        <v>147.178</v>
      </c>
    </row>
    <row r="17" spans="1:3" x14ac:dyDescent="0.2">
      <c r="A17" s="32"/>
      <c r="B17" s="17" t="s">
        <v>256</v>
      </c>
      <c r="C17" s="38">
        <v>101.59</v>
      </c>
    </row>
    <row r="18" spans="1:3" x14ac:dyDescent="0.2">
      <c r="A18" s="32"/>
      <c r="B18" s="35" t="s">
        <v>257</v>
      </c>
      <c r="C18" s="38">
        <v>10.120000000000001</v>
      </c>
    </row>
    <row r="19" spans="1:3" x14ac:dyDescent="0.2">
      <c r="A19" s="32"/>
      <c r="B19" s="17" t="s">
        <v>549</v>
      </c>
      <c r="C19" s="38">
        <v>1350.0819999999997</v>
      </c>
    </row>
    <row r="20" spans="1:3" x14ac:dyDescent="0.2">
      <c r="A20" s="32"/>
      <c r="B20" s="17" t="s">
        <v>1253</v>
      </c>
      <c r="C20" s="38">
        <v>59.92</v>
      </c>
    </row>
    <row r="21" spans="1:3" x14ac:dyDescent="0.2">
      <c r="A21" s="32"/>
      <c r="B21" s="17" t="s">
        <v>1254</v>
      </c>
      <c r="C21" s="38">
        <v>375.26400000000001</v>
      </c>
    </row>
    <row r="22" spans="1:3" x14ac:dyDescent="0.2">
      <c r="A22" s="32"/>
      <c r="B22" s="35" t="s">
        <v>286</v>
      </c>
      <c r="C22" s="38">
        <v>78.815999999999988</v>
      </c>
    </row>
    <row r="23" spans="1:3" x14ac:dyDescent="0.2">
      <c r="A23" s="32"/>
      <c r="B23" s="17" t="s">
        <v>1255</v>
      </c>
      <c r="C23" s="38">
        <v>19.239999999999998</v>
      </c>
    </row>
    <row r="24" spans="1:3" x14ac:dyDescent="0.2">
      <c r="A24" s="32"/>
      <c r="B24" s="35" t="s">
        <v>1256</v>
      </c>
      <c r="C24" s="38">
        <v>21.14</v>
      </c>
    </row>
    <row r="25" spans="1:3" x14ac:dyDescent="0.2">
      <c r="A25" s="32"/>
      <c r="B25" s="35" t="s">
        <v>1257</v>
      </c>
      <c r="C25" s="38">
        <v>13.080000000000002</v>
      </c>
    </row>
    <row r="26" spans="1:3" x14ac:dyDescent="0.2">
      <c r="A26" s="32"/>
      <c r="B26" s="17" t="s">
        <v>362</v>
      </c>
      <c r="C26" s="38">
        <v>46.55</v>
      </c>
    </row>
    <row r="27" spans="1:3" x14ac:dyDescent="0.2">
      <c r="A27" s="32"/>
      <c r="B27" s="17" t="s">
        <v>1258</v>
      </c>
      <c r="C27" s="38">
        <v>42.35</v>
      </c>
    </row>
    <row r="28" spans="1:3" x14ac:dyDescent="0.2">
      <c r="A28" s="32"/>
      <c r="B28" s="17" t="s">
        <v>263</v>
      </c>
      <c r="C28" s="38">
        <v>638.90899999999976</v>
      </c>
    </row>
    <row r="29" spans="1:3" x14ac:dyDescent="0.2">
      <c r="A29" s="32"/>
      <c r="B29" s="17" t="s">
        <v>416</v>
      </c>
      <c r="C29" s="38">
        <v>140.21999999999997</v>
      </c>
    </row>
    <row r="30" spans="1:3" x14ac:dyDescent="0.2">
      <c r="A30" s="32"/>
      <c r="B30" s="17" t="s">
        <v>264</v>
      </c>
      <c r="C30" s="38">
        <v>464.56</v>
      </c>
    </row>
    <row r="31" spans="1:3" x14ac:dyDescent="0.2">
      <c r="A31" s="32"/>
      <c r="B31" s="35" t="s">
        <v>1259</v>
      </c>
      <c r="C31" s="38">
        <v>17.489999999999998</v>
      </c>
    </row>
    <row r="32" spans="1:3" x14ac:dyDescent="0.2">
      <c r="A32" s="32"/>
      <c r="B32" s="35" t="s">
        <v>1083</v>
      </c>
      <c r="C32" s="38">
        <v>27.699999999999996</v>
      </c>
    </row>
    <row r="33" spans="1:4" x14ac:dyDescent="0.2">
      <c r="A33" s="32"/>
      <c r="B33" s="17" t="s">
        <v>402</v>
      </c>
      <c r="C33" s="38">
        <v>162.19999999999996</v>
      </c>
    </row>
    <row r="34" spans="1:4" x14ac:dyDescent="0.2">
      <c r="A34" s="32"/>
      <c r="B34" s="17" t="s">
        <v>346</v>
      </c>
      <c r="C34" s="38">
        <v>1026.4950000000001</v>
      </c>
    </row>
    <row r="35" spans="1:4" x14ac:dyDescent="0.2">
      <c r="A35" s="32"/>
      <c r="B35" s="35" t="s">
        <v>368</v>
      </c>
      <c r="C35" s="38">
        <v>22.93</v>
      </c>
    </row>
    <row r="36" spans="1:4" x14ac:dyDescent="0.2">
      <c r="A36" s="32"/>
      <c r="B36" s="35" t="s">
        <v>1260</v>
      </c>
      <c r="C36" s="38">
        <v>20.560000000000002</v>
      </c>
    </row>
    <row r="37" spans="1:4" x14ac:dyDescent="0.2">
      <c r="A37" s="32"/>
      <c r="B37" s="17" t="s">
        <v>265</v>
      </c>
      <c r="C37" s="38">
        <v>50.383000000000003</v>
      </c>
    </row>
    <row r="38" spans="1:4" x14ac:dyDescent="0.2">
      <c r="A38" s="32"/>
      <c r="B38" s="17" t="s">
        <v>1261</v>
      </c>
      <c r="C38" s="38">
        <v>33.119999999999997</v>
      </c>
    </row>
    <row r="39" spans="1:4" x14ac:dyDescent="0.2">
      <c r="A39" s="32"/>
      <c r="B39" s="17" t="s">
        <v>1262</v>
      </c>
      <c r="C39" s="38">
        <v>52.309999999999995</v>
      </c>
    </row>
    <row r="40" spans="1:4" x14ac:dyDescent="0.2">
      <c r="A40" s="32"/>
      <c r="B40" s="17" t="s">
        <v>1084</v>
      </c>
      <c r="C40" s="38">
        <v>550.79999999999984</v>
      </c>
    </row>
    <row r="41" spans="1:4" x14ac:dyDescent="0.2">
      <c r="A41" s="32"/>
      <c r="B41" s="17" t="s">
        <v>268</v>
      </c>
      <c r="C41" s="38">
        <v>605.84000000000026</v>
      </c>
    </row>
    <row r="42" spans="1:4" x14ac:dyDescent="0.2">
      <c r="A42" s="32"/>
      <c r="B42" s="17" t="s">
        <v>1263</v>
      </c>
      <c r="C42" s="38">
        <v>35.989999999999995</v>
      </c>
    </row>
    <row r="43" spans="1:4" x14ac:dyDescent="0.2">
      <c r="A43" s="32"/>
      <c r="B43" s="17" t="s">
        <v>1264</v>
      </c>
      <c r="C43" s="38">
        <v>11.76</v>
      </c>
      <c r="D43" s="13"/>
    </row>
    <row r="44" spans="1:4" x14ac:dyDescent="0.2">
      <c r="A44" s="32"/>
      <c r="B44" s="17" t="s">
        <v>270</v>
      </c>
      <c r="C44" s="38">
        <v>5329.7300000000005</v>
      </c>
      <c r="D44" s="13"/>
    </row>
    <row r="45" spans="1:4" x14ac:dyDescent="0.2">
      <c r="A45" s="32"/>
      <c r="B45" s="17" t="s">
        <v>312</v>
      </c>
      <c r="C45" s="38">
        <v>49.130999999999993</v>
      </c>
      <c r="D45" s="189"/>
    </row>
    <row r="46" spans="1:4" x14ac:dyDescent="0.2">
      <c r="A46" s="32"/>
      <c r="B46" s="17" t="s">
        <v>1265</v>
      </c>
      <c r="C46" s="38">
        <v>53.13</v>
      </c>
    </row>
    <row r="47" spans="1:4" x14ac:dyDescent="0.2">
      <c r="A47" s="32"/>
      <c r="B47" s="17" t="s">
        <v>547</v>
      </c>
      <c r="C47" s="38">
        <v>459.78300000000002</v>
      </c>
    </row>
    <row r="48" spans="1:4" x14ac:dyDescent="0.2">
      <c r="A48" s="32"/>
      <c r="B48" s="17" t="s">
        <v>548</v>
      </c>
      <c r="C48" s="38">
        <v>331.57999999999993</v>
      </c>
    </row>
    <row r="49" spans="1:4" ht="12.75" customHeight="1" x14ac:dyDescent="0.2">
      <c r="A49" s="32"/>
      <c r="B49" s="17" t="s">
        <v>363</v>
      </c>
      <c r="C49" s="38">
        <v>18.850000000000001</v>
      </c>
    </row>
    <row r="50" spans="1:4" x14ac:dyDescent="0.2">
      <c r="A50" s="32" t="s">
        <v>271</v>
      </c>
      <c r="C50" s="144">
        <v>0</v>
      </c>
    </row>
    <row r="51" spans="1:4" ht="8.25" customHeight="1" x14ac:dyDescent="0.2">
      <c r="A51" s="32"/>
      <c r="B51" s="141"/>
      <c r="C51" s="68"/>
    </row>
    <row r="52" spans="1:4" x14ac:dyDescent="0.2">
      <c r="A52" s="32" t="s">
        <v>275</v>
      </c>
      <c r="C52" s="144">
        <v>0</v>
      </c>
    </row>
    <row r="53" spans="1:4" ht="9.75" customHeight="1" x14ac:dyDescent="0.2">
      <c r="B53" s="141"/>
    </row>
    <row r="54" spans="1:4" x14ac:dyDescent="0.2">
      <c r="A54" s="32" t="s">
        <v>276</v>
      </c>
      <c r="C54" s="144">
        <f>SUM(C55:C66)</f>
        <v>1255.163</v>
      </c>
      <c r="D54" s="13"/>
    </row>
    <row r="55" spans="1:4" x14ac:dyDescent="0.2">
      <c r="B55" s="35" t="s">
        <v>1078</v>
      </c>
      <c r="C55" s="204"/>
      <c r="D55" s="13"/>
    </row>
    <row r="56" spans="1:4" x14ac:dyDescent="0.2">
      <c r="B56" s="35" t="s">
        <v>281</v>
      </c>
      <c r="C56" s="204">
        <v>15.071</v>
      </c>
      <c r="D56" s="13"/>
    </row>
    <row r="57" spans="1:4" x14ac:dyDescent="0.2">
      <c r="B57" s="17" t="s">
        <v>253</v>
      </c>
      <c r="C57" s="203">
        <v>14.620000000000001</v>
      </c>
      <c r="D57" s="13"/>
    </row>
    <row r="58" spans="1:4" x14ac:dyDescent="0.2">
      <c r="A58" s="13"/>
      <c r="B58" s="6" t="s">
        <v>258</v>
      </c>
      <c r="C58" s="195">
        <v>139.916</v>
      </c>
      <c r="D58" s="13"/>
    </row>
    <row r="59" spans="1:4" x14ac:dyDescent="0.2">
      <c r="A59" s="13"/>
      <c r="B59" s="6" t="s">
        <v>1085</v>
      </c>
      <c r="C59" s="195">
        <v>6.5749999999999993</v>
      </c>
      <c r="D59" s="13"/>
    </row>
    <row r="60" spans="1:4" x14ac:dyDescent="0.2">
      <c r="A60" s="165" t="s">
        <v>538</v>
      </c>
      <c r="B60" s="111"/>
      <c r="C60" s="382"/>
      <c r="D60" s="13"/>
    </row>
    <row r="61" spans="1:4" x14ac:dyDescent="0.2">
      <c r="A61" s="13"/>
      <c r="B61" s="6" t="s">
        <v>264</v>
      </c>
      <c r="C61" s="195">
        <v>18.866</v>
      </c>
      <c r="D61" s="13"/>
    </row>
    <row r="62" spans="1:4" x14ac:dyDescent="0.2">
      <c r="A62" s="13"/>
      <c r="B62" s="6" t="s">
        <v>399</v>
      </c>
      <c r="C62" s="195">
        <v>83.36099999999999</v>
      </c>
      <c r="D62" s="13"/>
    </row>
    <row r="63" spans="1:4" x14ac:dyDescent="0.2">
      <c r="A63" s="13"/>
      <c r="B63" s="33" t="s">
        <v>326</v>
      </c>
      <c r="C63" s="195">
        <v>492.39699999999999</v>
      </c>
      <c r="D63" s="13"/>
    </row>
    <row r="64" spans="1:4" x14ac:dyDescent="0.2">
      <c r="A64" s="13"/>
      <c r="B64" s="35" t="s">
        <v>266</v>
      </c>
      <c r="C64" s="204">
        <v>385.4129999999999</v>
      </c>
      <c r="D64" s="13"/>
    </row>
    <row r="65" spans="1:4" x14ac:dyDescent="0.2">
      <c r="B65" s="35" t="s">
        <v>270</v>
      </c>
      <c r="C65" s="204">
        <v>96.045000000000002</v>
      </c>
    </row>
    <row r="66" spans="1:4" x14ac:dyDescent="0.2">
      <c r="B66" s="35" t="s">
        <v>363</v>
      </c>
      <c r="C66" s="204">
        <v>2.899</v>
      </c>
      <c r="D66" s="13"/>
    </row>
    <row r="67" spans="1:4" x14ac:dyDescent="0.2">
      <c r="B67" s="35"/>
      <c r="C67" s="204"/>
      <c r="D67" s="13"/>
    </row>
    <row r="68" spans="1:4" x14ac:dyDescent="0.2">
      <c r="A68" s="32" t="s">
        <v>145</v>
      </c>
      <c r="C68" s="144">
        <v>0</v>
      </c>
      <c r="D68" s="13"/>
    </row>
    <row r="70" spans="1:4" x14ac:dyDescent="0.2">
      <c r="A70" s="32" t="s">
        <v>277</v>
      </c>
      <c r="C70" s="144">
        <v>0</v>
      </c>
    </row>
    <row r="71" spans="1:4" x14ac:dyDescent="0.2">
      <c r="A71" s="30"/>
      <c r="B71" s="35"/>
      <c r="C71" s="204"/>
      <c r="D71" s="13"/>
    </row>
    <row r="72" spans="1:4" x14ac:dyDescent="0.2">
      <c r="A72" s="32" t="s">
        <v>279</v>
      </c>
      <c r="C72" s="144">
        <f>SUM(C73:C115)</f>
        <v>410.76399999999995</v>
      </c>
      <c r="D72" s="13"/>
    </row>
    <row r="73" spans="1:4" x14ac:dyDescent="0.2">
      <c r="B73" s="17" t="s">
        <v>557</v>
      </c>
      <c r="C73" s="203">
        <v>48.069999999999993</v>
      </c>
      <c r="D73" s="13"/>
    </row>
    <row r="74" spans="1:4" x14ac:dyDescent="0.2">
      <c r="B74" s="17" t="s">
        <v>405</v>
      </c>
      <c r="C74" s="203">
        <v>18.745999999999999</v>
      </c>
      <c r="D74" s="13"/>
    </row>
    <row r="75" spans="1:4" x14ac:dyDescent="0.2">
      <c r="A75" s="32"/>
      <c r="B75" s="35" t="s">
        <v>954</v>
      </c>
      <c r="C75" s="203">
        <v>4.6430000000000007</v>
      </c>
      <c r="D75" s="13"/>
    </row>
    <row r="76" spans="1:4" x14ac:dyDescent="0.2">
      <c r="B76" s="17" t="s">
        <v>251</v>
      </c>
      <c r="C76" s="203">
        <v>9.245000000000001</v>
      </c>
      <c r="D76" s="13"/>
    </row>
    <row r="77" spans="1:4" x14ac:dyDescent="0.2">
      <c r="B77" s="35" t="s">
        <v>252</v>
      </c>
      <c r="C77" s="195">
        <v>21.818000000000001</v>
      </c>
      <c r="D77" s="13"/>
    </row>
    <row r="78" spans="1:4" x14ac:dyDescent="0.2">
      <c r="B78" s="17" t="s">
        <v>1436</v>
      </c>
      <c r="C78" s="195">
        <v>7.4580000000000002</v>
      </c>
      <c r="D78" s="13"/>
    </row>
    <row r="79" spans="1:4" x14ac:dyDescent="0.2">
      <c r="A79" s="13"/>
      <c r="B79" s="17" t="s">
        <v>1448</v>
      </c>
      <c r="C79" s="38">
        <v>1.853</v>
      </c>
      <c r="D79" s="13"/>
    </row>
    <row r="80" spans="1:4" x14ac:dyDescent="0.2">
      <c r="A80" s="13"/>
      <c r="B80" s="17" t="s">
        <v>282</v>
      </c>
      <c r="C80" s="38">
        <v>19.344999999999999</v>
      </c>
      <c r="D80" s="13"/>
    </row>
    <row r="81" spans="1:4" x14ac:dyDescent="0.2">
      <c r="A81" s="13"/>
      <c r="B81" s="35" t="s">
        <v>256</v>
      </c>
      <c r="C81" s="38">
        <v>2.5110000000000001</v>
      </c>
      <c r="D81" s="13"/>
    </row>
    <row r="82" spans="1:4" x14ac:dyDescent="0.2">
      <c r="A82" s="13"/>
      <c r="B82" s="35" t="s">
        <v>1449</v>
      </c>
      <c r="C82" s="38">
        <v>0.95899999999999996</v>
      </c>
      <c r="D82" s="13"/>
    </row>
    <row r="83" spans="1:4" x14ac:dyDescent="0.2">
      <c r="A83" s="13"/>
      <c r="B83" s="17" t="s">
        <v>257</v>
      </c>
      <c r="C83" s="38">
        <v>2.93</v>
      </c>
      <c r="D83" s="13"/>
    </row>
    <row r="84" spans="1:4" x14ac:dyDescent="0.2">
      <c r="A84" s="13"/>
      <c r="B84" s="17" t="s">
        <v>1450</v>
      </c>
      <c r="C84" s="38">
        <v>7.0739999999999998</v>
      </c>
      <c r="D84" s="13"/>
    </row>
    <row r="85" spans="1:4" x14ac:dyDescent="0.2">
      <c r="A85" s="13"/>
      <c r="B85" s="35" t="s">
        <v>1451</v>
      </c>
      <c r="C85" s="38">
        <v>2.3889999999999998</v>
      </c>
      <c r="D85" s="13"/>
    </row>
    <row r="86" spans="1:4" x14ac:dyDescent="0.2">
      <c r="A86" s="13"/>
      <c r="B86" s="17" t="s">
        <v>285</v>
      </c>
      <c r="C86" s="38">
        <v>2.8530000000000002</v>
      </c>
      <c r="D86" s="13"/>
    </row>
    <row r="87" spans="1:4" x14ac:dyDescent="0.2">
      <c r="A87" s="13"/>
      <c r="B87" s="17" t="s">
        <v>1452</v>
      </c>
      <c r="C87" s="38">
        <v>0.93100000000000005</v>
      </c>
      <c r="D87" s="13"/>
    </row>
    <row r="88" spans="1:4" x14ac:dyDescent="0.2">
      <c r="A88" s="13"/>
      <c r="B88" s="35" t="s">
        <v>278</v>
      </c>
      <c r="C88" s="38">
        <v>2.3109999999999999</v>
      </c>
      <c r="D88" s="13"/>
    </row>
    <row r="89" spans="1:4" x14ac:dyDescent="0.2">
      <c r="A89" s="13"/>
      <c r="B89" s="35" t="s">
        <v>1453</v>
      </c>
      <c r="C89" s="38">
        <v>33.542999999999999</v>
      </c>
      <c r="D89" s="13"/>
    </row>
    <row r="90" spans="1:4" x14ac:dyDescent="0.2">
      <c r="A90" s="13"/>
      <c r="B90" s="17" t="s">
        <v>1454</v>
      </c>
      <c r="C90" s="38">
        <v>2.1909999999999998</v>
      </c>
      <c r="D90" s="13"/>
    </row>
    <row r="91" spans="1:4" x14ac:dyDescent="0.2">
      <c r="A91" s="13"/>
      <c r="B91" s="35" t="s">
        <v>263</v>
      </c>
      <c r="C91" s="38">
        <v>4.13</v>
      </c>
      <c r="D91" s="13"/>
    </row>
    <row r="92" spans="1:4" x14ac:dyDescent="0.2">
      <c r="A92" s="13"/>
      <c r="B92" s="35" t="s">
        <v>289</v>
      </c>
      <c r="C92" s="38">
        <v>8.4960000000000004</v>
      </c>
      <c r="D92" s="13"/>
    </row>
    <row r="93" spans="1:4" x14ac:dyDescent="0.2">
      <c r="A93" s="13"/>
      <c r="B93" s="35" t="s">
        <v>1455</v>
      </c>
      <c r="C93" s="38">
        <v>0.5</v>
      </c>
      <c r="D93" s="13"/>
    </row>
    <row r="94" spans="1:4" x14ac:dyDescent="0.2">
      <c r="A94" s="13"/>
      <c r="B94" s="35" t="s">
        <v>1456</v>
      </c>
      <c r="C94" s="38">
        <v>13.115999999999998</v>
      </c>
      <c r="D94" s="13"/>
    </row>
    <row r="95" spans="1:4" x14ac:dyDescent="0.2">
      <c r="B95" s="35" t="s">
        <v>416</v>
      </c>
      <c r="C95" s="195">
        <v>28.802</v>
      </c>
      <c r="D95" s="13"/>
    </row>
    <row r="96" spans="1:4" x14ac:dyDescent="0.2">
      <c r="B96" s="35" t="s">
        <v>1080</v>
      </c>
      <c r="C96" s="195">
        <v>6.2</v>
      </c>
      <c r="D96" s="13"/>
    </row>
    <row r="97" spans="1:4" x14ac:dyDescent="0.2">
      <c r="B97" s="17" t="s">
        <v>148</v>
      </c>
      <c r="C97" s="195">
        <v>2.754</v>
      </c>
      <c r="D97" s="13"/>
    </row>
    <row r="98" spans="1:4" x14ac:dyDescent="0.2">
      <c r="B98" s="17" t="s">
        <v>1457</v>
      </c>
      <c r="C98" s="195">
        <v>6.7370000000000001</v>
      </c>
      <c r="D98" s="13"/>
    </row>
    <row r="99" spans="1:4" x14ac:dyDescent="0.2">
      <c r="B99" s="35" t="s">
        <v>1458</v>
      </c>
      <c r="C99" s="195">
        <v>26.089999999999996</v>
      </c>
      <c r="D99" s="13"/>
    </row>
    <row r="100" spans="1:4" x14ac:dyDescent="0.2">
      <c r="B100" s="35" t="s">
        <v>194</v>
      </c>
      <c r="C100" s="195">
        <v>9.9079999999999995</v>
      </c>
      <c r="D100" s="13"/>
    </row>
    <row r="101" spans="1:4" x14ac:dyDescent="0.2">
      <c r="B101" s="35" t="s">
        <v>1459</v>
      </c>
      <c r="C101" s="195">
        <v>4.4710000000000001</v>
      </c>
      <c r="D101" s="13"/>
    </row>
    <row r="102" spans="1:4" x14ac:dyDescent="0.2">
      <c r="B102" s="35" t="s">
        <v>1460</v>
      </c>
      <c r="C102" s="195">
        <v>1.8680000000000001</v>
      </c>
      <c r="D102" s="13"/>
    </row>
    <row r="103" spans="1:4" x14ac:dyDescent="0.2">
      <c r="B103" s="17" t="s">
        <v>1461</v>
      </c>
      <c r="C103" s="195">
        <v>3.032</v>
      </c>
      <c r="D103" s="13"/>
    </row>
    <row r="104" spans="1:4" x14ac:dyDescent="0.2">
      <c r="B104" s="17" t="s">
        <v>294</v>
      </c>
      <c r="C104" s="195">
        <v>1.143</v>
      </c>
      <c r="D104" s="13"/>
    </row>
    <row r="105" spans="1:4" x14ac:dyDescent="0.2">
      <c r="B105" s="17" t="s">
        <v>295</v>
      </c>
      <c r="C105" s="195">
        <v>26.333000000000002</v>
      </c>
      <c r="D105" s="13"/>
    </row>
    <row r="106" spans="1:4" x14ac:dyDescent="0.2">
      <c r="B106" s="17" t="s">
        <v>556</v>
      </c>
      <c r="C106" s="195">
        <v>19.620999999999999</v>
      </c>
      <c r="D106" s="13"/>
    </row>
    <row r="107" spans="1:4" x14ac:dyDescent="0.2">
      <c r="B107" s="17" t="s">
        <v>267</v>
      </c>
      <c r="C107" s="195">
        <v>8.0299999999999994</v>
      </c>
      <c r="D107" s="13"/>
    </row>
    <row r="108" spans="1:4" x14ac:dyDescent="0.2">
      <c r="B108" s="17" t="s">
        <v>1462</v>
      </c>
      <c r="C108" s="195">
        <v>5.0529999999999999</v>
      </c>
      <c r="D108" s="13"/>
    </row>
    <row r="109" spans="1:4" s="24" customFormat="1" x14ac:dyDescent="0.2">
      <c r="A109" s="35"/>
      <c r="B109" s="17" t="s">
        <v>1463</v>
      </c>
      <c r="C109" s="195">
        <v>2.452</v>
      </c>
    </row>
    <row r="110" spans="1:4" s="12" customFormat="1" x14ac:dyDescent="0.2">
      <c r="A110" s="13"/>
      <c r="B110" s="17" t="s">
        <v>270</v>
      </c>
      <c r="C110" s="195">
        <v>18.13</v>
      </c>
      <c r="D110" s="24"/>
    </row>
    <row r="111" spans="1:4" x14ac:dyDescent="0.2">
      <c r="B111" s="17" t="s">
        <v>1464</v>
      </c>
      <c r="C111" s="195">
        <v>8.57</v>
      </c>
    </row>
    <row r="112" spans="1:4" x14ac:dyDescent="0.2">
      <c r="A112" s="165" t="s">
        <v>538</v>
      </c>
      <c r="B112" s="111"/>
      <c r="C112" s="382"/>
      <c r="D112" s="13"/>
    </row>
    <row r="113" spans="1:4" x14ac:dyDescent="0.2">
      <c r="B113" s="17" t="s">
        <v>296</v>
      </c>
      <c r="C113" s="195">
        <v>1.8859999999999999</v>
      </c>
      <c r="D113" s="13"/>
    </row>
    <row r="114" spans="1:4" x14ac:dyDescent="0.2">
      <c r="B114" s="17" t="s">
        <v>147</v>
      </c>
      <c r="C114" s="195">
        <v>12.212</v>
      </c>
      <c r="D114" s="13"/>
    </row>
    <row r="115" spans="1:4" x14ac:dyDescent="0.2">
      <c r="B115" s="6" t="s">
        <v>558</v>
      </c>
      <c r="C115" s="195">
        <v>2.36</v>
      </c>
      <c r="D115" s="13"/>
    </row>
    <row r="116" spans="1:4" x14ac:dyDescent="0.2">
      <c r="C116" s="204"/>
      <c r="D116" s="13"/>
    </row>
    <row r="117" spans="1:4" x14ac:dyDescent="0.2">
      <c r="A117" s="32" t="s">
        <v>297</v>
      </c>
      <c r="C117" s="145">
        <v>0</v>
      </c>
    </row>
    <row r="118" spans="1:4" x14ac:dyDescent="0.2">
      <c r="B118" s="35"/>
    </row>
    <row r="119" spans="1:4" x14ac:dyDescent="0.2">
      <c r="A119" s="32" t="s">
        <v>298</v>
      </c>
      <c r="C119" s="144">
        <f>SUM(C120:C139)</f>
        <v>2082.3014000000003</v>
      </c>
    </row>
    <row r="120" spans="1:4" x14ac:dyDescent="0.2">
      <c r="A120" s="32"/>
      <c r="B120" s="35" t="s">
        <v>299</v>
      </c>
      <c r="C120" s="195">
        <v>16.978999999999999</v>
      </c>
      <c r="D120" s="13"/>
    </row>
    <row r="121" spans="1:4" x14ac:dyDescent="0.2">
      <c r="A121" s="32"/>
      <c r="B121" s="35" t="s">
        <v>359</v>
      </c>
      <c r="C121" s="195">
        <v>219.76799999999997</v>
      </c>
      <c r="D121" s="13"/>
    </row>
    <row r="122" spans="1:4" x14ac:dyDescent="0.2">
      <c r="A122" s="32"/>
      <c r="B122" s="35" t="s">
        <v>1070</v>
      </c>
      <c r="C122" s="195">
        <v>520.92200000000003</v>
      </c>
      <c r="D122" s="13"/>
    </row>
    <row r="123" spans="1:4" x14ac:dyDescent="0.2">
      <c r="A123" s="32"/>
      <c r="B123" s="17" t="s">
        <v>490</v>
      </c>
      <c r="C123" s="195">
        <v>21.727</v>
      </c>
      <c r="D123" s="13"/>
    </row>
    <row r="124" spans="1:4" x14ac:dyDescent="0.2">
      <c r="A124" s="32"/>
      <c r="B124" s="35" t="s">
        <v>251</v>
      </c>
      <c r="C124" s="195">
        <v>19.492999999999999</v>
      </c>
      <c r="D124" s="13"/>
    </row>
    <row r="125" spans="1:4" x14ac:dyDescent="0.2">
      <c r="B125" s="17" t="s">
        <v>75</v>
      </c>
      <c r="C125" s="195">
        <v>59.576999999999998</v>
      </c>
    </row>
    <row r="126" spans="1:4" s="12" customFormat="1" x14ac:dyDescent="0.2">
      <c r="A126" s="35"/>
      <c r="B126" s="17" t="s">
        <v>319</v>
      </c>
      <c r="C126" s="193">
        <v>32.075000000000003</v>
      </c>
      <c r="D126" s="13"/>
    </row>
    <row r="127" spans="1:4" x14ac:dyDescent="0.2">
      <c r="B127" s="17" t="s">
        <v>257</v>
      </c>
      <c r="C127" s="193">
        <v>63.777999999999992</v>
      </c>
      <c r="D127" s="13"/>
    </row>
    <row r="128" spans="1:4" x14ac:dyDescent="0.2">
      <c r="B128" s="17" t="s">
        <v>303</v>
      </c>
      <c r="C128" s="195">
        <v>20.896000000000001</v>
      </c>
    </row>
    <row r="129" spans="1:4" x14ac:dyDescent="0.2">
      <c r="B129" s="17" t="s">
        <v>304</v>
      </c>
      <c r="C129" s="195">
        <v>284.0274</v>
      </c>
    </row>
    <row r="130" spans="1:4" x14ac:dyDescent="0.2">
      <c r="B130" s="17" t="s">
        <v>285</v>
      </c>
      <c r="C130" s="193">
        <v>105.67100000000001</v>
      </c>
    </row>
    <row r="131" spans="1:4" x14ac:dyDescent="0.2">
      <c r="B131" s="17" t="s">
        <v>484</v>
      </c>
      <c r="C131" s="193">
        <v>10.074999999999999</v>
      </c>
    </row>
    <row r="132" spans="1:4" x14ac:dyDescent="0.2">
      <c r="A132" s="160"/>
      <c r="B132" s="17" t="s">
        <v>324</v>
      </c>
      <c r="C132" s="193">
        <v>10.298</v>
      </c>
    </row>
    <row r="133" spans="1:4" x14ac:dyDescent="0.2">
      <c r="B133" s="17" t="s">
        <v>308</v>
      </c>
      <c r="C133" s="193">
        <v>50.758000000000003</v>
      </c>
    </row>
    <row r="134" spans="1:4" x14ac:dyDescent="0.2">
      <c r="B134" s="17" t="s">
        <v>264</v>
      </c>
      <c r="C134" s="195">
        <v>30.265999999999998</v>
      </c>
    </row>
    <row r="135" spans="1:4" x14ac:dyDescent="0.2">
      <c r="B135" s="35" t="s">
        <v>31</v>
      </c>
      <c r="C135" s="195">
        <v>151.44199999999998</v>
      </c>
    </row>
    <row r="136" spans="1:4" x14ac:dyDescent="0.2">
      <c r="B136" s="35" t="s">
        <v>293</v>
      </c>
      <c r="C136" s="195">
        <v>60.201000000000001</v>
      </c>
    </row>
    <row r="137" spans="1:4" x14ac:dyDescent="0.2">
      <c r="B137" s="35" t="s">
        <v>309</v>
      </c>
      <c r="C137" s="195">
        <v>60.400999999999996</v>
      </c>
    </row>
    <row r="138" spans="1:4" x14ac:dyDescent="0.2">
      <c r="B138" s="35" t="s">
        <v>270</v>
      </c>
      <c r="C138" s="195">
        <v>258.11500000000007</v>
      </c>
    </row>
    <row r="139" spans="1:4" x14ac:dyDescent="0.2">
      <c r="B139" s="35" t="s">
        <v>363</v>
      </c>
      <c r="C139" s="195">
        <v>85.832000000000008</v>
      </c>
    </row>
    <row r="140" spans="1:4" x14ac:dyDescent="0.2">
      <c r="B140" s="35"/>
    </row>
    <row r="141" spans="1:4" x14ac:dyDescent="0.2">
      <c r="A141" s="32" t="s">
        <v>314</v>
      </c>
      <c r="B141" s="6"/>
      <c r="C141" s="146">
        <v>0</v>
      </c>
    </row>
    <row r="142" spans="1:4" x14ac:dyDescent="0.2">
      <c r="A142" s="32"/>
      <c r="C142" s="204"/>
    </row>
    <row r="143" spans="1:4" s="25" customFormat="1" x14ac:dyDescent="0.2">
      <c r="A143" s="32" t="s">
        <v>315</v>
      </c>
      <c r="B143" s="17"/>
      <c r="C143" s="144">
        <f>SUM(C144:C221)</f>
        <v>33310.213600000003</v>
      </c>
      <c r="D143" s="13"/>
    </row>
    <row r="144" spans="1:4" s="24" customFormat="1" x14ac:dyDescent="0.2">
      <c r="A144" s="35"/>
      <c r="B144" s="35" t="s">
        <v>281</v>
      </c>
      <c r="C144" s="195">
        <v>194.25500000000008</v>
      </c>
      <c r="D144" s="13"/>
    </row>
    <row r="145" spans="1:4" x14ac:dyDescent="0.2">
      <c r="B145" s="17" t="s">
        <v>299</v>
      </c>
      <c r="C145" s="195">
        <v>145.97400000000002</v>
      </c>
      <c r="D145" s="13"/>
    </row>
    <row r="146" spans="1:4" x14ac:dyDescent="0.2">
      <c r="B146" s="17" t="s">
        <v>337</v>
      </c>
      <c r="C146" s="195">
        <v>48.745999999999995</v>
      </c>
      <c r="D146" s="13"/>
    </row>
    <row r="147" spans="1:4" x14ac:dyDescent="0.2">
      <c r="B147" s="35" t="s">
        <v>1069</v>
      </c>
      <c r="C147" s="195">
        <v>13.311999999999999</v>
      </c>
      <c r="D147" s="13"/>
    </row>
    <row r="148" spans="1:4" x14ac:dyDescent="0.2">
      <c r="B148" s="35" t="s">
        <v>388</v>
      </c>
      <c r="C148" s="195">
        <v>40.24499999999999</v>
      </c>
      <c r="D148" s="13"/>
    </row>
    <row r="149" spans="1:4" x14ac:dyDescent="0.2">
      <c r="B149" s="17" t="s">
        <v>167</v>
      </c>
      <c r="C149" s="195">
        <v>68.566999999999979</v>
      </c>
      <c r="D149" s="13"/>
    </row>
    <row r="150" spans="1:4" x14ac:dyDescent="0.2">
      <c r="B150" s="17" t="s">
        <v>317</v>
      </c>
      <c r="C150" s="195">
        <v>181.75499999999997</v>
      </c>
      <c r="D150" s="13"/>
    </row>
    <row r="151" spans="1:4" x14ac:dyDescent="0.2">
      <c r="B151" s="17" t="s">
        <v>172</v>
      </c>
      <c r="C151" s="195">
        <v>386.16000000000025</v>
      </c>
      <c r="D151" s="13"/>
    </row>
    <row r="152" spans="1:4" x14ac:dyDescent="0.2">
      <c r="B152" s="35" t="s">
        <v>359</v>
      </c>
      <c r="C152" s="195">
        <v>778.51200000000017</v>
      </c>
      <c r="D152" s="13"/>
    </row>
    <row r="153" spans="1:4" x14ac:dyDescent="0.2">
      <c r="A153" s="30"/>
      <c r="B153" s="17" t="s">
        <v>300</v>
      </c>
      <c r="C153" s="261">
        <v>441.51499999999993</v>
      </c>
      <c r="D153" s="13"/>
    </row>
    <row r="154" spans="1:4" x14ac:dyDescent="0.2">
      <c r="B154" s="35" t="s">
        <v>301</v>
      </c>
      <c r="C154" s="195">
        <v>52.319999999999986</v>
      </c>
      <c r="D154" s="13"/>
    </row>
    <row r="155" spans="1:4" x14ac:dyDescent="0.2">
      <c r="A155" s="88"/>
      <c r="B155" s="35" t="s">
        <v>1474</v>
      </c>
      <c r="C155" s="195">
        <v>14.013999999999999</v>
      </c>
      <c r="D155" s="13"/>
    </row>
    <row r="156" spans="1:4" x14ac:dyDescent="0.2">
      <c r="A156" s="88"/>
      <c r="B156" s="17" t="s">
        <v>250</v>
      </c>
      <c r="C156" s="195">
        <v>34.824000000000005</v>
      </c>
      <c r="D156" s="13"/>
    </row>
    <row r="157" spans="1:4" x14ac:dyDescent="0.2">
      <c r="A157" s="88"/>
      <c r="B157" s="35" t="s">
        <v>251</v>
      </c>
      <c r="C157" s="195">
        <v>482.33399999999989</v>
      </c>
      <c r="D157" s="13"/>
    </row>
    <row r="158" spans="1:4" x14ac:dyDescent="0.2">
      <c r="A158" s="88"/>
      <c r="B158" s="17" t="s">
        <v>252</v>
      </c>
      <c r="C158" s="195">
        <v>98.543999999999983</v>
      </c>
      <c r="D158" s="13"/>
    </row>
    <row r="159" spans="1:4" x14ac:dyDescent="0.2">
      <c r="A159" s="88"/>
      <c r="B159" s="17" t="s">
        <v>1475</v>
      </c>
      <c r="C159" s="195">
        <v>11.561999999999998</v>
      </c>
    </row>
    <row r="160" spans="1:4" x14ac:dyDescent="0.2">
      <c r="A160" s="88"/>
      <c r="B160" s="35" t="s">
        <v>1476</v>
      </c>
      <c r="C160" s="195">
        <v>24.863999999999997</v>
      </c>
    </row>
    <row r="161" spans="1:4" x14ac:dyDescent="0.2">
      <c r="A161" s="88"/>
      <c r="B161" s="35" t="s">
        <v>75</v>
      </c>
      <c r="C161" s="195">
        <v>362.05299999999983</v>
      </c>
    </row>
    <row r="162" spans="1:4" x14ac:dyDescent="0.2">
      <c r="A162" s="88"/>
      <c r="B162" s="17" t="s">
        <v>162</v>
      </c>
      <c r="C162" s="195">
        <v>595.47399999999982</v>
      </c>
    </row>
    <row r="163" spans="1:4" x14ac:dyDescent="0.2">
      <c r="A163" s="13"/>
      <c r="B163" s="35" t="s">
        <v>163</v>
      </c>
      <c r="C163" s="195">
        <v>1054.5680000000002</v>
      </c>
    </row>
    <row r="164" spans="1:4" x14ac:dyDescent="0.2">
      <c r="A164" s="165" t="s">
        <v>538</v>
      </c>
      <c r="B164" s="111"/>
      <c r="C164" s="382"/>
      <c r="D164" s="189"/>
    </row>
    <row r="165" spans="1:4" x14ac:dyDescent="0.2">
      <c r="A165" s="88"/>
      <c r="B165" s="17" t="s">
        <v>190</v>
      </c>
      <c r="C165" s="195">
        <v>139.34400000000002</v>
      </c>
    </row>
    <row r="166" spans="1:4" x14ac:dyDescent="0.2">
      <c r="A166" s="32"/>
      <c r="B166" s="17" t="s">
        <v>1478</v>
      </c>
      <c r="C166" s="195">
        <v>12.456</v>
      </c>
    </row>
    <row r="167" spans="1:4" x14ac:dyDescent="0.2">
      <c r="A167" s="88"/>
      <c r="B167" s="17" t="s">
        <v>1479</v>
      </c>
      <c r="C167" s="195">
        <v>21.538</v>
      </c>
    </row>
    <row r="168" spans="1:4" x14ac:dyDescent="0.2">
      <c r="A168" s="88"/>
      <c r="B168" s="191" t="s">
        <v>282</v>
      </c>
      <c r="C168" s="195">
        <v>5433.1929999999966</v>
      </c>
      <c r="D168" s="189"/>
    </row>
    <row r="169" spans="1:4" x14ac:dyDescent="0.2">
      <c r="A169" s="88"/>
      <c r="B169" s="35" t="s">
        <v>319</v>
      </c>
      <c r="C169" s="195">
        <v>45.186999999999998</v>
      </c>
      <c r="D169" s="189"/>
    </row>
    <row r="170" spans="1:4" s="24" customFormat="1" x14ac:dyDescent="0.2">
      <c r="A170" s="88"/>
      <c r="B170" s="17" t="s">
        <v>256</v>
      </c>
      <c r="C170" s="195">
        <v>174.33300000000006</v>
      </c>
    </row>
    <row r="171" spans="1:4" x14ac:dyDescent="0.2">
      <c r="A171" s="88"/>
      <c r="B171" s="17" t="s">
        <v>1071</v>
      </c>
      <c r="C171" s="195">
        <v>42.774999999999999</v>
      </c>
    </row>
    <row r="172" spans="1:4" x14ac:dyDescent="0.2">
      <c r="A172" s="88"/>
      <c r="B172" s="35" t="s">
        <v>257</v>
      </c>
      <c r="C172" s="195">
        <v>1725.4153000000001</v>
      </c>
    </row>
    <row r="173" spans="1:4" s="12" customFormat="1" x14ac:dyDescent="0.2">
      <c r="A173" s="88"/>
      <c r="B173" s="17" t="s">
        <v>320</v>
      </c>
      <c r="C173" s="195">
        <v>62.484999999999992</v>
      </c>
      <c r="D173" s="24"/>
    </row>
    <row r="174" spans="1:4" x14ac:dyDescent="0.2">
      <c r="A174" s="32"/>
      <c r="B174" s="17" t="s">
        <v>259</v>
      </c>
      <c r="C174" s="195">
        <v>252.69099999999997</v>
      </c>
      <c r="D174" s="13"/>
    </row>
    <row r="175" spans="1:4" x14ac:dyDescent="0.2">
      <c r="A175" s="88"/>
      <c r="B175" s="17" t="s">
        <v>322</v>
      </c>
      <c r="C175" s="195">
        <v>538.23759999999993</v>
      </c>
      <c r="D175" s="13"/>
    </row>
    <row r="176" spans="1:4" x14ac:dyDescent="0.2">
      <c r="A176" s="88"/>
      <c r="B176" s="17" t="s">
        <v>285</v>
      </c>
      <c r="C176" s="195">
        <v>18.755000000000003</v>
      </c>
      <c r="D176" s="13"/>
    </row>
    <row r="177" spans="1:4" x14ac:dyDescent="0.2">
      <c r="B177" s="17" t="s">
        <v>286</v>
      </c>
      <c r="C177" s="195">
        <v>205.43600000000004</v>
      </c>
      <c r="D177" s="13"/>
    </row>
    <row r="178" spans="1:4" x14ac:dyDescent="0.2">
      <c r="B178" s="17" t="s">
        <v>262</v>
      </c>
      <c r="C178" s="195">
        <v>27.944000000000003</v>
      </c>
      <c r="D178" s="13"/>
    </row>
    <row r="179" spans="1:4" x14ac:dyDescent="0.2">
      <c r="B179" s="6" t="s">
        <v>323</v>
      </c>
      <c r="C179" s="195">
        <v>40.274000000000001</v>
      </c>
      <c r="D179" s="13"/>
    </row>
    <row r="180" spans="1:4" x14ac:dyDescent="0.2">
      <c r="B180" s="17" t="s">
        <v>187</v>
      </c>
      <c r="C180" s="195">
        <v>2581.6749999999979</v>
      </c>
    </row>
    <row r="181" spans="1:4" x14ac:dyDescent="0.2">
      <c r="B181" s="17" t="s">
        <v>305</v>
      </c>
      <c r="C181" s="195">
        <v>2731.6540000000018</v>
      </c>
      <c r="D181" s="13"/>
    </row>
    <row r="182" spans="1:4" x14ac:dyDescent="0.2">
      <c r="B182" s="17" t="s">
        <v>344</v>
      </c>
      <c r="C182" s="195">
        <v>12.843999999999999</v>
      </c>
      <c r="D182" s="13"/>
    </row>
    <row r="183" spans="1:4" x14ac:dyDescent="0.2">
      <c r="B183" s="35" t="s">
        <v>263</v>
      </c>
      <c r="C183" s="195">
        <v>79.495000000000005</v>
      </c>
      <c r="D183" s="13"/>
    </row>
    <row r="184" spans="1:4" x14ac:dyDescent="0.2">
      <c r="B184" s="17" t="s">
        <v>307</v>
      </c>
      <c r="C184" s="195">
        <v>32.371999999999993</v>
      </c>
      <c r="D184" s="13"/>
    </row>
    <row r="185" spans="1:4" x14ac:dyDescent="0.2">
      <c r="B185" s="17" t="s">
        <v>289</v>
      </c>
      <c r="C185" s="38">
        <v>962.89300000000003</v>
      </c>
      <c r="D185" s="13"/>
    </row>
    <row r="186" spans="1:4" x14ac:dyDescent="0.2">
      <c r="B186" s="17" t="s">
        <v>264</v>
      </c>
      <c r="C186" s="38">
        <v>1432.1419999999994</v>
      </c>
    </row>
    <row r="187" spans="1:4" x14ac:dyDescent="0.2">
      <c r="B187" s="17" t="s">
        <v>1480</v>
      </c>
      <c r="C187" s="38">
        <v>2570.1797000000001</v>
      </c>
      <c r="D187" s="123"/>
    </row>
    <row r="188" spans="1:4" x14ac:dyDescent="0.2">
      <c r="B188" s="17" t="s">
        <v>406</v>
      </c>
      <c r="C188" s="38">
        <v>187.33699999999999</v>
      </c>
    </row>
    <row r="189" spans="1:4" x14ac:dyDescent="0.2">
      <c r="B189" s="17" t="s">
        <v>1266</v>
      </c>
      <c r="C189" s="38">
        <v>24.208000000000006</v>
      </c>
    </row>
    <row r="190" spans="1:4" x14ac:dyDescent="0.2">
      <c r="A190" s="88"/>
      <c r="B190" s="17" t="s">
        <v>1477</v>
      </c>
      <c r="C190" s="38">
        <v>21.378999999999998</v>
      </c>
      <c r="D190" s="123"/>
    </row>
    <row r="191" spans="1:4" x14ac:dyDescent="0.2">
      <c r="A191" s="88"/>
      <c r="B191" s="17" t="s">
        <v>186</v>
      </c>
      <c r="C191" s="38">
        <v>23.518999999999998</v>
      </c>
    </row>
    <row r="192" spans="1:4" x14ac:dyDescent="0.2">
      <c r="A192" s="88"/>
      <c r="B192" s="35" t="s">
        <v>550</v>
      </c>
      <c r="C192" s="195">
        <v>97.156999999999954</v>
      </c>
    </row>
    <row r="193" spans="1:4" x14ac:dyDescent="0.2">
      <c r="A193" s="88"/>
      <c r="B193" s="35" t="s">
        <v>292</v>
      </c>
      <c r="C193" s="195">
        <v>16.522000000000002</v>
      </c>
    </row>
    <row r="194" spans="1:4" x14ac:dyDescent="0.2">
      <c r="A194" s="88"/>
      <c r="B194" s="17" t="s">
        <v>390</v>
      </c>
      <c r="C194" s="38">
        <v>72.661000000000001</v>
      </c>
    </row>
    <row r="195" spans="1:4" x14ac:dyDescent="0.2">
      <c r="A195" s="88"/>
      <c r="B195" s="35" t="s">
        <v>1072</v>
      </c>
      <c r="C195" s="38">
        <v>60.559000000000012</v>
      </c>
    </row>
    <row r="196" spans="1:4" x14ac:dyDescent="0.2">
      <c r="A196" s="88"/>
      <c r="B196" s="17" t="s">
        <v>1267</v>
      </c>
      <c r="C196" s="38">
        <v>21</v>
      </c>
    </row>
    <row r="197" spans="1:4" x14ac:dyDescent="0.2">
      <c r="A197" s="88"/>
      <c r="B197" s="17" t="s">
        <v>387</v>
      </c>
      <c r="C197" s="68">
        <v>181.41900000000001</v>
      </c>
    </row>
    <row r="198" spans="1:4" x14ac:dyDescent="0.2">
      <c r="A198" s="88"/>
      <c r="B198" s="35" t="s">
        <v>546</v>
      </c>
      <c r="C198" s="38">
        <v>177.99800000000008</v>
      </c>
    </row>
    <row r="199" spans="1:4" x14ac:dyDescent="0.2">
      <c r="A199" s="88"/>
      <c r="B199" s="35" t="s">
        <v>551</v>
      </c>
      <c r="C199" s="38">
        <v>43.411999999999985</v>
      </c>
    </row>
    <row r="200" spans="1:4" x14ac:dyDescent="0.2">
      <c r="A200" s="88"/>
      <c r="B200" s="35" t="s">
        <v>1268</v>
      </c>
      <c r="C200" s="38">
        <v>10.990000000000002</v>
      </c>
    </row>
    <row r="201" spans="1:4" x14ac:dyDescent="0.2">
      <c r="A201" s="88"/>
      <c r="B201" s="17" t="s">
        <v>960</v>
      </c>
      <c r="C201" s="195">
        <v>69.55</v>
      </c>
      <c r="D201" s="13"/>
    </row>
    <row r="202" spans="1:4" x14ac:dyDescent="0.2">
      <c r="A202" s="88"/>
      <c r="B202" s="35" t="s">
        <v>552</v>
      </c>
      <c r="C202" s="195">
        <v>189.77099999999999</v>
      </c>
    </row>
    <row r="203" spans="1:4" x14ac:dyDescent="0.2">
      <c r="A203" s="88"/>
      <c r="B203" s="35" t="s">
        <v>273</v>
      </c>
      <c r="C203" s="195">
        <v>36.781999999999996</v>
      </c>
    </row>
    <row r="204" spans="1:4" x14ac:dyDescent="0.2">
      <c r="A204" s="88"/>
      <c r="B204" s="35" t="s">
        <v>326</v>
      </c>
      <c r="C204" s="38">
        <v>38.353999999999985</v>
      </c>
    </row>
    <row r="205" spans="1:4" x14ac:dyDescent="0.2">
      <c r="A205" s="88"/>
      <c r="B205" s="35" t="s">
        <v>185</v>
      </c>
      <c r="C205" s="195">
        <v>277.37499999999989</v>
      </c>
      <c r="D205" s="189"/>
    </row>
    <row r="206" spans="1:4" x14ac:dyDescent="0.2">
      <c r="B206" s="35" t="s">
        <v>328</v>
      </c>
      <c r="C206" s="203">
        <v>16.986000000000001</v>
      </c>
    </row>
    <row r="207" spans="1:4" x14ac:dyDescent="0.2">
      <c r="B207" s="17" t="s">
        <v>329</v>
      </c>
      <c r="C207" s="203">
        <v>89.134</v>
      </c>
    </row>
    <row r="208" spans="1:4" x14ac:dyDescent="0.2">
      <c r="B208" s="35" t="s">
        <v>265</v>
      </c>
      <c r="C208" s="38">
        <v>73.178000000000011</v>
      </c>
    </row>
    <row r="209" spans="1:4" x14ac:dyDescent="0.2">
      <c r="B209" s="17" t="s">
        <v>266</v>
      </c>
      <c r="C209" s="195">
        <v>2043.8380000000002</v>
      </c>
    </row>
    <row r="210" spans="1:4" x14ac:dyDescent="0.2">
      <c r="A210" s="32"/>
      <c r="B210" s="17" t="s">
        <v>182</v>
      </c>
      <c r="C210" s="195">
        <v>158.30499999999998</v>
      </c>
    </row>
    <row r="211" spans="1:4" x14ac:dyDescent="0.2">
      <c r="A211" s="32"/>
      <c r="B211" s="17" t="s">
        <v>959</v>
      </c>
      <c r="C211" s="195">
        <v>238.28299999999999</v>
      </c>
      <c r="D211" s="123"/>
    </row>
    <row r="212" spans="1:4" x14ac:dyDescent="0.2">
      <c r="A212" s="32"/>
      <c r="B212" s="35" t="s">
        <v>309</v>
      </c>
      <c r="C212" s="195">
        <v>17.952999999999999</v>
      </c>
    </row>
    <row r="213" spans="1:4" x14ac:dyDescent="0.2">
      <c r="A213" s="32"/>
      <c r="B213" s="17" t="s">
        <v>391</v>
      </c>
      <c r="C213" s="195">
        <v>11.766</v>
      </c>
      <c r="D213" s="13"/>
    </row>
    <row r="214" spans="1:4" x14ac:dyDescent="0.2">
      <c r="A214" s="32"/>
      <c r="B214" s="17" t="s">
        <v>270</v>
      </c>
      <c r="C214" s="195">
        <v>2230.4459999999999</v>
      </c>
      <c r="D214" s="13"/>
    </row>
    <row r="215" spans="1:4" x14ac:dyDescent="0.2">
      <c r="A215" s="32"/>
      <c r="B215" s="17" t="s">
        <v>174</v>
      </c>
      <c r="C215" s="195">
        <v>1192.8810000000008</v>
      </c>
      <c r="D215" s="13"/>
    </row>
    <row r="216" spans="1:4" x14ac:dyDescent="0.2">
      <c r="A216" s="165" t="s">
        <v>538</v>
      </c>
      <c r="B216" s="111"/>
      <c r="C216" s="382"/>
      <c r="D216" s="13"/>
    </row>
    <row r="217" spans="1:4" x14ac:dyDescent="0.2">
      <c r="A217" s="13"/>
      <c r="B217" s="17" t="s">
        <v>170</v>
      </c>
      <c r="C217" s="195">
        <v>218.03900000000002</v>
      </c>
      <c r="D217" s="13"/>
    </row>
    <row r="218" spans="1:4" x14ac:dyDescent="0.2">
      <c r="A218" s="32"/>
      <c r="B218" s="17" t="s">
        <v>312</v>
      </c>
      <c r="C218" s="195">
        <v>155.13299999999987</v>
      </c>
      <c r="D218" s="13"/>
    </row>
    <row r="219" spans="1:4" x14ac:dyDescent="0.2">
      <c r="A219" s="32"/>
      <c r="B219" s="17" t="s">
        <v>313</v>
      </c>
      <c r="C219" s="195">
        <v>10.45</v>
      </c>
      <c r="D219" s="13"/>
    </row>
    <row r="220" spans="1:4" x14ac:dyDescent="0.2">
      <c r="A220" s="32"/>
      <c r="B220" s="17" t="s">
        <v>547</v>
      </c>
      <c r="C220" s="195">
        <v>999.74499999999966</v>
      </c>
    </row>
    <row r="221" spans="1:4" x14ac:dyDescent="0.2">
      <c r="A221" s="32"/>
      <c r="B221" s="35" t="s">
        <v>363</v>
      </c>
      <c r="C221" s="195">
        <v>131.167</v>
      </c>
    </row>
    <row r="222" spans="1:4" s="24" customFormat="1" x14ac:dyDescent="0.2">
      <c r="A222" s="33"/>
      <c r="B222" s="17"/>
      <c r="C222" s="203"/>
    </row>
    <row r="223" spans="1:4" x14ac:dyDescent="0.2">
      <c r="A223" s="32" t="s">
        <v>332</v>
      </c>
      <c r="C223" s="145">
        <v>0</v>
      </c>
    </row>
    <row r="224" spans="1:4" x14ac:dyDescent="0.2">
      <c r="A224" s="33"/>
    </row>
    <row r="225" spans="1:4" x14ac:dyDescent="0.2">
      <c r="A225" s="32" t="s">
        <v>333</v>
      </c>
      <c r="C225" s="145">
        <v>0</v>
      </c>
    </row>
    <row r="226" spans="1:4" x14ac:dyDescent="0.2">
      <c r="A226" s="32"/>
    </row>
    <row r="227" spans="1:4" x14ac:dyDescent="0.2">
      <c r="A227" s="32" t="s">
        <v>334</v>
      </c>
      <c r="C227" s="144">
        <v>0</v>
      </c>
    </row>
    <row r="229" spans="1:4" x14ac:dyDescent="0.2">
      <c r="A229" s="32" t="s">
        <v>335</v>
      </c>
      <c r="C229" s="144">
        <f>SUM(C230:C276)</f>
        <v>83247.888000000064</v>
      </c>
    </row>
    <row r="230" spans="1:4" x14ac:dyDescent="0.2">
      <c r="A230" s="32"/>
      <c r="B230" s="17" t="s">
        <v>336</v>
      </c>
      <c r="C230" s="195">
        <v>51.18</v>
      </c>
    </row>
    <row r="231" spans="1:4" x14ac:dyDescent="0.2">
      <c r="A231" s="32"/>
      <c r="B231" s="17" t="s">
        <v>316</v>
      </c>
      <c r="C231" s="195">
        <v>37.177</v>
      </c>
    </row>
    <row r="232" spans="1:4" x14ac:dyDescent="0.2">
      <c r="A232" s="32"/>
      <c r="B232" s="17" t="s">
        <v>299</v>
      </c>
      <c r="C232" s="195">
        <v>85.51</v>
      </c>
    </row>
    <row r="233" spans="1:4" x14ac:dyDescent="0.2">
      <c r="A233" s="32"/>
      <c r="B233" s="33" t="s">
        <v>337</v>
      </c>
      <c r="C233" s="195">
        <v>401.67800000000005</v>
      </c>
    </row>
    <row r="234" spans="1:4" ht="12.75" customHeight="1" x14ac:dyDescent="0.2">
      <c r="A234" s="32"/>
      <c r="B234" s="17" t="s">
        <v>338</v>
      </c>
      <c r="C234" s="195">
        <v>391.31400000000002</v>
      </c>
    </row>
    <row r="235" spans="1:4" ht="12.75" customHeight="1" x14ac:dyDescent="0.2">
      <c r="A235" s="32"/>
      <c r="B235" s="35" t="s">
        <v>339</v>
      </c>
      <c r="C235" s="193">
        <v>110.524</v>
      </c>
    </row>
    <row r="236" spans="1:4" ht="12.75" customHeight="1" x14ac:dyDescent="0.2">
      <c r="A236" s="32"/>
      <c r="B236" s="17" t="s">
        <v>167</v>
      </c>
      <c r="C236" s="195">
        <v>74.25800000000001</v>
      </c>
      <c r="D236" s="190"/>
    </row>
    <row r="237" spans="1:4" ht="12.75" customHeight="1" x14ac:dyDescent="0.2">
      <c r="A237" s="32"/>
      <c r="B237" s="35" t="s">
        <v>359</v>
      </c>
      <c r="C237" s="195">
        <v>338.13300000000004</v>
      </c>
    </row>
    <row r="238" spans="1:4" ht="12.75" customHeight="1" x14ac:dyDescent="0.2">
      <c r="A238" s="32"/>
      <c r="B238" s="17" t="s">
        <v>300</v>
      </c>
      <c r="C238" s="195">
        <v>2180.7649999999999</v>
      </c>
    </row>
    <row r="239" spans="1:4" ht="12.75" customHeight="1" x14ac:dyDescent="0.2">
      <c r="A239" s="32"/>
      <c r="B239" s="17" t="s">
        <v>340</v>
      </c>
      <c r="C239" s="193">
        <v>3571.0410000000002</v>
      </c>
    </row>
    <row r="240" spans="1:4" ht="12.75" customHeight="1" x14ac:dyDescent="0.2">
      <c r="A240" s="32"/>
      <c r="B240" s="17" t="s">
        <v>250</v>
      </c>
      <c r="C240" s="195">
        <v>3368.663</v>
      </c>
    </row>
    <row r="241" spans="1:4" ht="12.75" customHeight="1" x14ac:dyDescent="0.2">
      <c r="A241" s="32"/>
      <c r="B241" s="17" t="s">
        <v>196</v>
      </c>
      <c r="C241" s="195">
        <v>50.002000000000002</v>
      </c>
    </row>
    <row r="242" spans="1:4" ht="12.75" customHeight="1" x14ac:dyDescent="0.2">
      <c r="A242" s="32"/>
      <c r="B242" s="17" t="s">
        <v>251</v>
      </c>
      <c r="C242" s="195">
        <v>302.74</v>
      </c>
    </row>
    <row r="243" spans="1:4" ht="12.75" customHeight="1" x14ac:dyDescent="0.2">
      <c r="A243" s="32"/>
      <c r="B243" s="35" t="s">
        <v>253</v>
      </c>
      <c r="C243" s="195">
        <v>4983.9769999999999</v>
      </c>
    </row>
    <row r="244" spans="1:4" ht="12.75" customHeight="1" x14ac:dyDescent="0.2">
      <c r="A244" s="40"/>
      <c r="B244" s="17" t="s">
        <v>319</v>
      </c>
      <c r="C244" s="195">
        <v>2571.9359999999992</v>
      </c>
      <c r="D244" s="189"/>
    </row>
    <row r="245" spans="1:4" x14ac:dyDescent="0.2">
      <c r="A245" s="40"/>
      <c r="B245" s="17" t="s">
        <v>197</v>
      </c>
      <c r="C245" s="195">
        <v>32.983000000000004</v>
      </c>
    </row>
    <row r="246" spans="1:4" x14ac:dyDescent="0.2">
      <c r="A246" s="40"/>
      <c r="B246" s="17" t="s">
        <v>257</v>
      </c>
      <c r="C246" s="195">
        <v>18064.975000000013</v>
      </c>
    </row>
    <row r="247" spans="1:4" x14ac:dyDescent="0.2">
      <c r="A247" s="40"/>
      <c r="B247" s="17" t="s">
        <v>258</v>
      </c>
      <c r="C247" s="195">
        <v>43.006</v>
      </c>
    </row>
    <row r="248" spans="1:4" ht="12.75" customHeight="1" x14ac:dyDescent="0.2">
      <c r="A248" s="32"/>
      <c r="B248" s="17" t="s">
        <v>285</v>
      </c>
      <c r="C248" s="195">
        <v>1264.8620000000003</v>
      </c>
      <c r="D248" s="13"/>
    </row>
    <row r="249" spans="1:4" x14ac:dyDescent="0.2">
      <c r="A249" s="32"/>
      <c r="B249" s="35" t="s">
        <v>262</v>
      </c>
      <c r="C249" s="195">
        <v>101.54099999999998</v>
      </c>
      <c r="D249" s="13"/>
    </row>
    <row r="250" spans="1:4" x14ac:dyDescent="0.2">
      <c r="A250" s="32"/>
      <c r="B250" s="17" t="s">
        <v>323</v>
      </c>
      <c r="C250" s="195">
        <v>131.05500000000001</v>
      </c>
      <c r="D250" s="13"/>
    </row>
    <row r="251" spans="1:4" x14ac:dyDescent="0.2">
      <c r="A251" s="32"/>
      <c r="B251" s="17" t="s">
        <v>344</v>
      </c>
      <c r="C251" s="195">
        <v>15.058</v>
      </c>
      <c r="D251" s="13"/>
    </row>
    <row r="252" spans="1:4" x14ac:dyDescent="0.2">
      <c r="A252" s="32"/>
      <c r="B252" s="17" t="s">
        <v>263</v>
      </c>
      <c r="C252" s="193">
        <v>922.48199999999974</v>
      </c>
      <c r="D252" s="13"/>
    </row>
    <row r="253" spans="1:4" x14ac:dyDescent="0.2">
      <c r="A253" s="32"/>
      <c r="B253" s="17" t="s">
        <v>324</v>
      </c>
      <c r="C253" s="195">
        <v>69.86099999999999</v>
      </c>
      <c r="D253" s="13"/>
    </row>
    <row r="254" spans="1:4" s="12" customFormat="1" ht="12.75" customHeight="1" x14ac:dyDescent="0.2">
      <c r="A254" s="32"/>
      <c r="B254" s="17" t="s">
        <v>306</v>
      </c>
      <c r="C254" s="195">
        <v>96.218999999999994</v>
      </c>
      <c r="D254" s="13"/>
    </row>
    <row r="255" spans="1:4" x14ac:dyDescent="0.2">
      <c r="A255" s="32"/>
      <c r="B255" s="17" t="s">
        <v>345</v>
      </c>
      <c r="C255" s="195">
        <v>124.869</v>
      </c>
      <c r="D255" s="13"/>
    </row>
    <row r="256" spans="1:4" s="12" customFormat="1" ht="12.75" customHeight="1" x14ac:dyDescent="0.2">
      <c r="A256" s="32"/>
      <c r="B256" s="17" t="s">
        <v>308</v>
      </c>
      <c r="C256" s="195">
        <v>1972.8829999999998</v>
      </c>
      <c r="D256" s="13"/>
    </row>
    <row r="257" spans="1:4" x14ac:dyDescent="0.2">
      <c r="A257" s="32"/>
      <c r="B257" s="17" t="s">
        <v>288</v>
      </c>
      <c r="C257" s="193">
        <v>78.482000000000014</v>
      </c>
      <c r="D257" s="13"/>
    </row>
    <row r="258" spans="1:4" x14ac:dyDescent="0.2">
      <c r="A258" s="32"/>
      <c r="B258" s="17" t="s">
        <v>264</v>
      </c>
      <c r="C258" s="195">
        <v>3826.2349999999974</v>
      </c>
      <c r="D258" s="13"/>
    </row>
    <row r="259" spans="1:4" ht="11.25" customHeight="1" x14ac:dyDescent="0.2">
      <c r="A259" s="32"/>
      <c r="B259" s="17" t="s">
        <v>325</v>
      </c>
      <c r="C259" s="195">
        <v>43.757000000000005</v>
      </c>
      <c r="D259" s="13"/>
    </row>
    <row r="260" spans="1:4" x14ac:dyDescent="0.2">
      <c r="A260" s="32"/>
      <c r="B260" s="17" t="s">
        <v>31</v>
      </c>
      <c r="C260" s="195">
        <v>318.53100000000001</v>
      </c>
      <c r="D260" s="13"/>
    </row>
    <row r="261" spans="1:4" x14ac:dyDescent="0.2">
      <c r="A261" s="32"/>
      <c r="B261" s="17" t="s">
        <v>346</v>
      </c>
      <c r="C261" s="195">
        <v>1511.4259999999999</v>
      </c>
      <c r="D261" s="13"/>
    </row>
    <row r="262" spans="1:4" x14ac:dyDescent="0.2">
      <c r="A262" s="13"/>
      <c r="B262" s="17" t="s">
        <v>293</v>
      </c>
      <c r="C262" s="195">
        <v>965.38700000000028</v>
      </c>
      <c r="D262" s="13"/>
    </row>
    <row r="263" spans="1:4" x14ac:dyDescent="0.2">
      <c r="A263" s="32"/>
      <c r="B263" s="17" t="s">
        <v>997</v>
      </c>
      <c r="C263" s="195">
        <v>14.771000000000001</v>
      </c>
      <c r="D263" s="13"/>
    </row>
    <row r="264" spans="1:4" x14ac:dyDescent="0.2">
      <c r="A264" s="32"/>
      <c r="B264" s="17" t="s">
        <v>327</v>
      </c>
      <c r="C264" s="195">
        <v>102.16499999999998</v>
      </c>
    </row>
    <row r="265" spans="1:4" x14ac:dyDescent="0.2">
      <c r="A265" s="13"/>
      <c r="B265" s="17" t="s">
        <v>1066</v>
      </c>
      <c r="C265" s="195">
        <v>17.207000000000001</v>
      </c>
    </row>
    <row r="266" spans="1:4" x14ac:dyDescent="0.2">
      <c r="A266" s="32"/>
      <c r="B266" s="17" t="s">
        <v>12</v>
      </c>
      <c r="C266" s="193">
        <v>554.58699999999999</v>
      </c>
    </row>
    <row r="267" spans="1:4" ht="12" customHeight="1" x14ac:dyDescent="0.2">
      <c r="A267" s="32"/>
      <c r="B267" s="17" t="s">
        <v>328</v>
      </c>
      <c r="C267" s="195">
        <v>20.232999999999997</v>
      </c>
    </row>
    <row r="268" spans="1:4" x14ac:dyDescent="0.2">
      <c r="A268" s="165" t="s">
        <v>538</v>
      </c>
      <c r="B268" s="111"/>
      <c r="C268" s="382"/>
      <c r="D268" s="13"/>
    </row>
    <row r="269" spans="1:4" x14ac:dyDescent="0.2">
      <c r="A269" s="32"/>
      <c r="B269" s="17" t="s">
        <v>265</v>
      </c>
      <c r="C269" s="195">
        <v>344.83900000000006</v>
      </c>
    </row>
    <row r="270" spans="1:4" x14ac:dyDescent="0.2">
      <c r="A270" s="32"/>
      <c r="B270" s="17" t="s">
        <v>309</v>
      </c>
      <c r="C270" s="195">
        <v>549.66199999999992</v>
      </c>
    </row>
    <row r="271" spans="1:4" ht="11.25" customHeight="1" x14ac:dyDescent="0.2">
      <c r="A271" s="32"/>
      <c r="B271" s="17" t="s">
        <v>542</v>
      </c>
      <c r="C271" s="195">
        <v>85.352999999999994</v>
      </c>
    </row>
    <row r="272" spans="1:4" x14ac:dyDescent="0.2">
      <c r="A272" s="32"/>
      <c r="B272" s="17" t="s">
        <v>270</v>
      </c>
      <c r="C272" s="195">
        <v>31933.480000000058</v>
      </c>
      <c r="D272" s="13"/>
    </row>
    <row r="273" spans="1:4" x14ac:dyDescent="0.2">
      <c r="A273" s="32"/>
      <c r="B273" s="17" t="s">
        <v>348</v>
      </c>
      <c r="C273" s="195">
        <v>984.05899999999997</v>
      </c>
      <c r="D273" s="13"/>
    </row>
    <row r="274" spans="1:4" x14ac:dyDescent="0.2">
      <c r="A274" s="32"/>
      <c r="B274" s="17" t="s">
        <v>349</v>
      </c>
      <c r="C274" s="195">
        <v>139.99699999999999</v>
      </c>
      <c r="D274" s="13"/>
    </row>
    <row r="275" spans="1:4" x14ac:dyDescent="0.2">
      <c r="A275" s="32"/>
      <c r="B275" s="17" t="s">
        <v>312</v>
      </c>
      <c r="C275" s="195">
        <v>371.07899999999995</v>
      </c>
      <c r="D275" s="13"/>
    </row>
    <row r="276" spans="1:4" x14ac:dyDescent="0.2">
      <c r="A276" s="32"/>
      <c r="B276" s="17" t="s">
        <v>363</v>
      </c>
      <c r="C276" s="195">
        <v>27.945999999999998</v>
      </c>
      <c r="D276" s="13"/>
    </row>
    <row r="277" spans="1:4" x14ac:dyDescent="0.2">
      <c r="A277" s="32"/>
    </row>
    <row r="278" spans="1:4" x14ac:dyDescent="0.2">
      <c r="A278" s="32" t="s">
        <v>350</v>
      </c>
      <c r="C278" s="145">
        <f>SUM(C279:C337)</f>
        <v>58233.395420754707</v>
      </c>
      <c r="D278" s="13"/>
    </row>
    <row r="279" spans="1:4" x14ac:dyDescent="0.2">
      <c r="B279" s="47" t="s">
        <v>280</v>
      </c>
      <c r="C279" s="203">
        <v>2103.2594150943396</v>
      </c>
      <c r="D279" s="13"/>
    </row>
    <row r="280" spans="1:4" x14ac:dyDescent="0.2">
      <c r="B280" s="47" t="s">
        <v>1491</v>
      </c>
      <c r="C280" s="203">
        <v>18.527000000000001</v>
      </c>
    </row>
    <row r="281" spans="1:4" x14ac:dyDescent="0.2">
      <c r="B281" s="38" t="s">
        <v>281</v>
      </c>
      <c r="C281" s="203">
        <v>36.514000000000003</v>
      </c>
    </row>
    <row r="282" spans="1:4" x14ac:dyDescent="0.2">
      <c r="B282" s="47" t="s">
        <v>405</v>
      </c>
      <c r="C282" s="203">
        <v>1036.0699999999995</v>
      </c>
    </row>
    <row r="283" spans="1:4" x14ac:dyDescent="0.2">
      <c r="B283" s="7" t="s">
        <v>337</v>
      </c>
      <c r="C283" s="203">
        <v>788.99699999999984</v>
      </c>
    </row>
    <row r="284" spans="1:4" x14ac:dyDescent="0.2">
      <c r="A284" s="33"/>
      <c r="B284" s="47" t="s">
        <v>167</v>
      </c>
      <c r="C284" s="203">
        <v>769.62000000000012</v>
      </c>
    </row>
    <row r="285" spans="1:4" x14ac:dyDescent="0.2">
      <c r="B285" s="7" t="s">
        <v>318</v>
      </c>
      <c r="C285" s="203">
        <v>21.6</v>
      </c>
      <c r="D285" s="189"/>
    </row>
    <row r="286" spans="1:4" x14ac:dyDescent="0.2">
      <c r="B286" s="38" t="s">
        <v>301</v>
      </c>
      <c r="C286" s="203">
        <v>28.973000000000003</v>
      </c>
    </row>
    <row r="287" spans="1:4" s="12" customFormat="1" ht="14.25" customHeight="1" x14ac:dyDescent="0.2">
      <c r="A287" s="33"/>
      <c r="B287" s="47" t="s">
        <v>302</v>
      </c>
      <c r="C287" s="261">
        <v>3036.9759433962272</v>
      </c>
      <c r="D287" s="24"/>
    </row>
    <row r="288" spans="1:4" x14ac:dyDescent="0.2">
      <c r="A288" s="33"/>
      <c r="B288" s="47" t="s">
        <v>251</v>
      </c>
      <c r="C288" s="203">
        <v>125.49300000000001</v>
      </c>
    </row>
    <row r="289" spans="1:4" x14ac:dyDescent="0.2">
      <c r="A289" s="33"/>
      <c r="B289" s="47" t="s">
        <v>365</v>
      </c>
      <c r="C289" s="203">
        <v>634.79399999999953</v>
      </c>
    </row>
    <row r="290" spans="1:4" x14ac:dyDescent="0.2">
      <c r="A290" s="33"/>
      <c r="B290" s="7" t="s">
        <v>253</v>
      </c>
      <c r="C290" s="203">
        <v>82.672999999999988</v>
      </c>
    </row>
    <row r="291" spans="1:4" ht="12.75" customHeight="1" x14ac:dyDescent="0.2">
      <c r="A291" s="33"/>
      <c r="B291" s="47" t="s">
        <v>341</v>
      </c>
      <c r="C291" s="203">
        <v>79.283000000000001</v>
      </c>
    </row>
    <row r="292" spans="1:4" x14ac:dyDescent="0.2">
      <c r="A292" s="33"/>
      <c r="B292" s="34" t="s">
        <v>319</v>
      </c>
      <c r="C292" s="203">
        <v>288.786</v>
      </c>
    </row>
    <row r="293" spans="1:4" x14ac:dyDescent="0.2">
      <c r="B293" s="7" t="s">
        <v>1492</v>
      </c>
      <c r="C293" s="203">
        <v>29.949000000000005</v>
      </c>
      <c r="D293" s="13"/>
    </row>
    <row r="294" spans="1:4" x14ac:dyDescent="0.2">
      <c r="B294" s="47" t="s">
        <v>1449</v>
      </c>
      <c r="C294" s="203">
        <v>44.629999999999995</v>
      </c>
      <c r="D294" s="13"/>
    </row>
    <row r="295" spans="1:4" x14ac:dyDescent="0.2">
      <c r="B295" s="47" t="s">
        <v>257</v>
      </c>
      <c r="C295" s="203">
        <v>550.01667924528272</v>
      </c>
      <c r="D295" s="13"/>
    </row>
    <row r="296" spans="1:4" x14ac:dyDescent="0.2">
      <c r="B296" s="47" t="s">
        <v>258</v>
      </c>
      <c r="C296" s="261">
        <v>414.86700000000002</v>
      </c>
      <c r="D296" s="13"/>
    </row>
    <row r="297" spans="1:4" x14ac:dyDescent="0.2">
      <c r="B297" s="47" t="s">
        <v>283</v>
      </c>
      <c r="C297" s="261">
        <v>10.831000000000001</v>
      </c>
      <c r="D297" s="13"/>
    </row>
    <row r="298" spans="1:4" x14ac:dyDescent="0.2">
      <c r="B298" s="7" t="s">
        <v>151</v>
      </c>
      <c r="C298" s="203">
        <v>45.252000000000002</v>
      </c>
      <c r="D298" s="13"/>
    </row>
    <row r="299" spans="1:4" x14ac:dyDescent="0.2">
      <c r="B299" s="47" t="s">
        <v>1493</v>
      </c>
      <c r="C299" s="203">
        <v>178.97099999999995</v>
      </c>
      <c r="D299" s="13"/>
    </row>
    <row r="300" spans="1:4" x14ac:dyDescent="0.2">
      <c r="B300" s="38" t="s">
        <v>284</v>
      </c>
      <c r="C300" s="203">
        <v>46.423000000000002</v>
      </c>
      <c r="D300" s="13"/>
    </row>
    <row r="301" spans="1:4" x14ac:dyDescent="0.2">
      <c r="B301" s="47" t="s">
        <v>286</v>
      </c>
      <c r="C301" s="261">
        <v>196.99599999999998</v>
      </c>
      <c r="D301" s="13"/>
    </row>
    <row r="302" spans="1:4" x14ac:dyDescent="0.2">
      <c r="A302" s="13"/>
      <c r="B302" s="47" t="s">
        <v>1494</v>
      </c>
      <c r="C302" s="203">
        <v>135.68200000000002</v>
      </c>
      <c r="D302" s="13"/>
    </row>
    <row r="303" spans="1:4" x14ac:dyDescent="0.2">
      <c r="A303" s="32"/>
      <c r="B303" s="47" t="s">
        <v>262</v>
      </c>
      <c r="C303" s="203">
        <v>401.03005660377369</v>
      </c>
      <c r="D303" s="13"/>
    </row>
    <row r="304" spans="1:4" x14ac:dyDescent="0.2">
      <c r="B304" s="38" t="s">
        <v>353</v>
      </c>
      <c r="C304" s="261">
        <v>177.40199999999999</v>
      </c>
      <c r="D304" s="13"/>
    </row>
    <row r="305" spans="1:4" ht="11.85" customHeight="1" x14ac:dyDescent="0.2">
      <c r="B305" s="47" t="s">
        <v>149</v>
      </c>
      <c r="C305" s="203">
        <v>22.181000000000001</v>
      </c>
      <c r="D305" s="13"/>
    </row>
    <row r="306" spans="1:4" x14ac:dyDescent="0.2">
      <c r="B306" s="47" t="s">
        <v>323</v>
      </c>
      <c r="C306" s="203">
        <v>37.04</v>
      </c>
      <c r="D306" s="13"/>
    </row>
    <row r="307" spans="1:4" ht="11.85" customHeight="1" x14ac:dyDescent="0.2">
      <c r="A307" s="33"/>
      <c r="B307" s="34" t="s">
        <v>1088</v>
      </c>
      <c r="C307" s="203">
        <v>22.145000000000003</v>
      </c>
      <c r="D307" s="13"/>
    </row>
    <row r="308" spans="1:4" ht="11.85" customHeight="1" x14ac:dyDescent="0.2">
      <c r="A308" s="33"/>
      <c r="B308" s="38" t="s">
        <v>263</v>
      </c>
      <c r="C308" s="268">
        <v>7236.7868415094308</v>
      </c>
      <c r="D308" s="13"/>
    </row>
    <row r="309" spans="1:4" ht="11.85" customHeight="1" x14ac:dyDescent="0.2">
      <c r="A309" s="33"/>
      <c r="B309" s="47" t="s">
        <v>306</v>
      </c>
      <c r="C309" s="203">
        <v>294.04689999999999</v>
      </c>
      <c r="D309" s="13"/>
    </row>
    <row r="310" spans="1:4" ht="11.85" customHeight="1" x14ac:dyDescent="0.2">
      <c r="B310" s="47" t="s">
        <v>307</v>
      </c>
      <c r="C310" s="203">
        <v>31.314999999999998</v>
      </c>
    </row>
    <row r="311" spans="1:4" ht="11.85" customHeight="1" x14ac:dyDescent="0.2">
      <c r="B311" s="47" t="s">
        <v>354</v>
      </c>
      <c r="C311" s="261">
        <v>65.317999999999998</v>
      </c>
    </row>
    <row r="312" spans="1:4" ht="11.85" customHeight="1" x14ac:dyDescent="0.2">
      <c r="B312" s="47" t="s">
        <v>288</v>
      </c>
      <c r="C312" s="203">
        <v>28.154</v>
      </c>
    </row>
    <row r="313" spans="1:4" ht="11.85" customHeight="1" x14ac:dyDescent="0.2">
      <c r="B313" s="47" t="s">
        <v>289</v>
      </c>
      <c r="C313" s="203">
        <v>19.89</v>
      </c>
    </row>
    <row r="314" spans="1:4" ht="11.85" customHeight="1" x14ac:dyDescent="0.2">
      <c r="B314" s="47" t="s">
        <v>416</v>
      </c>
      <c r="C314" s="203">
        <v>6649.9379999999974</v>
      </c>
    </row>
    <row r="315" spans="1:4" ht="11.85" customHeight="1" x14ac:dyDescent="0.2">
      <c r="A315" s="13"/>
      <c r="B315" s="47" t="s">
        <v>264</v>
      </c>
      <c r="C315" s="203">
        <v>1037.4641886792454</v>
      </c>
    </row>
    <row r="316" spans="1:4" ht="11.85" customHeight="1" x14ac:dyDescent="0.2">
      <c r="A316" s="13"/>
      <c r="B316" s="47" t="s">
        <v>1495</v>
      </c>
      <c r="C316" s="203">
        <v>34.822999999999993</v>
      </c>
    </row>
    <row r="317" spans="1:4" ht="11.85" customHeight="1" x14ac:dyDescent="0.2">
      <c r="A317" s="13"/>
      <c r="B317" s="47" t="s">
        <v>291</v>
      </c>
      <c r="C317" s="203">
        <v>9.641</v>
      </c>
    </row>
    <row r="318" spans="1:4" ht="11.85" customHeight="1" x14ac:dyDescent="0.2">
      <c r="A318" s="13"/>
      <c r="B318" s="47" t="s">
        <v>165</v>
      </c>
      <c r="C318" s="203">
        <v>13.772</v>
      </c>
    </row>
    <row r="319" spans="1:4" ht="11.85" customHeight="1" x14ac:dyDescent="0.2">
      <c r="A319" s="13"/>
      <c r="B319" s="47" t="s">
        <v>406</v>
      </c>
      <c r="C319" s="203">
        <v>203.62199999999996</v>
      </c>
    </row>
    <row r="320" spans="1:4" ht="11.85" customHeight="1" x14ac:dyDescent="0.2">
      <c r="A320" s="13"/>
      <c r="B320" s="47" t="s">
        <v>325</v>
      </c>
      <c r="C320" s="203">
        <v>52.942</v>
      </c>
    </row>
    <row r="321" spans="1:4" ht="11.85" customHeight="1" x14ac:dyDescent="0.2">
      <c r="A321" s="13"/>
      <c r="B321" s="47" t="s">
        <v>293</v>
      </c>
      <c r="C321" s="203">
        <v>3359.9694905660367</v>
      </c>
    </row>
    <row r="322" spans="1:4" x14ac:dyDescent="0.2">
      <c r="A322" s="165" t="s">
        <v>538</v>
      </c>
      <c r="B322" s="111"/>
      <c r="C322" s="382"/>
    </row>
    <row r="323" spans="1:4" ht="11.85" customHeight="1" x14ac:dyDescent="0.2">
      <c r="A323" s="13"/>
      <c r="B323" s="47" t="s">
        <v>1496</v>
      </c>
      <c r="C323" s="203">
        <v>12.481000000000002</v>
      </c>
    </row>
    <row r="324" spans="1:4" ht="11.85" customHeight="1" x14ac:dyDescent="0.2">
      <c r="A324" s="13"/>
      <c r="B324" s="47" t="s">
        <v>1497</v>
      </c>
      <c r="C324" s="203">
        <v>17.177999999999997</v>
      </c>
    </row>
    <row r="325" spans="1:4" ht="11.85" customHeight="1" x14ac:dyDescent="0.2">
      <c r="A325" s="88"/>
      <c r="B325" s="47" t="s">
        <v>327</v>
      </c>
      <c r="C325" s="203">
        <v>488.73399999999992</v>
      </c>
    </row>
    <row r="326" spans="1:4" ht="11.85" customHeight="1" x14ac:dyDescent="0.2">
      <c r="A326" s="88"/>
      <c r="B326" s="47" t="s">
        <v>1066</v>
      </c>
      <c r="C326" s="203">
        <v>366.09699999999992</v>
      </c>
    </row>
    <row r="327" spans="1:4" ht="11.85" customHeight="1" x14ac:dyDescent="0.2">
      <c r="A327" s="88"/>
      <c r="B327" s="47" t="s">
        <v>329</v>
      </c>
      <c r="C327" s="203">
        <v>36.874000000000002</v>
      </c>
    </row>
    <row r="328" spans="1:4" ht="11.85" customHeight="1" x14ac:dyDescent="0.2">
      <c r="A328" s="88"/>
      <c r="B328" s="47" t="s">
        <v>294</v>
      </c>
      <c r="C328" s="261">
        <v>191.726</v>
      </c>
    </row>
    <row r="329" spans="1:4" ht="11.85" customHeight="1" x14ac:dyDescent="0.2">
      <c r="A329" s="88"/>
      <c r="B329" s="7" t="s">
        <v>265</v>
      </c>
      <c r="C329" s="203">
        <v>146.66899999999998</v>
      </c>
      <c r="D329" s="189"/>
    </row>
    <row r="330" spans="1:4" ht="11.85" customHeight="1" x14ac:dyDescent="0.2">
      <c r="A330" s="88"/>
      <c r="B330" s="38" t="s">
        <v>267</v>
      </c>
      <c r="C330" s="203">
        <v>5179.2869245282973</v>
      </c>
    </row>
    <row r="331" spans="1:4" ht="11.85" customHeight="1" x14ac:dyDescent="0.2">
      <c r="A331" s="88"/>
      <c r="B331" s="7" t="s">
        <v>1276</v>
      </c>
      <c r="C331" s="203">
        <v>63.390999999999998</v>
      </c>
    </row>
    <row r="332" spans="1:4" ht="11.85" customHeight="1" x14ac:dyDescent="0.2">
      <c r="A332" s="88"/>
      <c r="B332" s="7" t="s">
        <v>309</v>
      </c>
      <c r="C332" s="203">
        <v>13532.218000000003</v>
      </c>
      <c r="D332" s="13"/>
    </row>
    <row r="333" spans="1:4" ht="11.85" customHeight="1" x14ac:dyDescent="0.2">
      <c r="A333" s="88"/>
      <c r="B333" s="47" t="s">
        <v>310</v>
      </c>
      <c r="C333" s="203">
        <v>23.551000000000002</v>
      </c>
    </row>
    <row r="334" spans="1:4" ht="11.85" customHeight="1" x14ac:dyDescent="0.2">
      <c r="A334" s="88"/>
      <c r="B334" s="47" t="s">
        <v>178</v>
      </c>
      <c r="C334" s="203">
        <v>471.43899999999996</v>
      </c>
      <c r="D334" s="13"/>
    </row>
    <row r="335" spans="1:4" ht="11.85" customHeight="1" x14ac:dyDescent="0.2">
      <c r="A335" s="88"/>
      <c r="B335" s="47" t="s">
        <v>270</v>
      </c>
      <c r="C335" s="203">
        <v>7248.5919811320719</v>
      </c>
      <c r="D335" s="13"/>
    </row>
    <row r="336" spans="1:4" ht="11.85" customHeight="1" x14ac:dyDescent="0.2">
      <c r="A336" s="88"/>
      <c r="B336" s="47" t="s">
        <v>296</v>
      </c>
      <c r="C336" s="261">
        <v>18.502000000000002</v>
      </c>
      <c r="D336" s="13"/>
    </row>
    <row r="337" spans="1:4" ht="11.85" customHeight="1" x14ac:dyDescent="0.2">
      <c r="B337" s="38" t="s">
        <v>363</v>
      </c>
      <c r="C337" s="261">
        <v>33.993000000000002</v>
      </c>
      <c r="D337" s="13"/>
    </row>
    <row r="338" spans="1:4" ht="11.85" customHeight="1" x14ac:dyDescent="0.2">
      <c r="D338" s="13"/>
    </row>
    <row r="339" spans="1:4" ht="11.85" customHeight="1" x14ac:dyDescent="0.2">
      <c r="A339" s="32" t="s">
        <v>55</v>
      </c>
      <c r="C339" s="144">
        <f>SUM(C340)</f>
        <v>0</v>
      </c>
      <c r="D339" s="13"/>
    </row>
    <row r="340" spans="1:4" ht="11.85" customHeight="1" x14ac:dyDescent="0.2">
      <c r="A340" s="32"/>
      <c r="B340" s="88"/>
      <c r="C340" s="38"/>
      <c r="D340" s="13"/>
    </row>
    <row r="341" spans="1:4" s="12" customFormat="1" ht="11.85" customHeight="1" x14ac:dyDescent="0.2">
      <c r="A341" s="32" t="s">
        <v>356</v>
      </c>
      <c r="B341" s="17"/>
      <c r="C341" s="144">
        <f>SUM(C342:C394)</f>
        <v>59537.935400000009</v>
      </c>
      <c r="D341" s="13"/>
    </row>
    <row r="342" spans="1:4" ht="11.85" customHeight="1" x14ac:dyDescent="0.2">
      <c r="B342" s="17" t="s">
        <v>415</v>
      </c>
      <c r="C342" s="195">
        <v>26.969999999999995</v>
      </c>
      <c r="D342" s="13"/>
    </row>
    <row r="343" spans="1:4" ht="11.85" customHeight="1" x14ac:dyDescent="0.2">
      <c r="B343" s="38" t="s">
        <v>299</v>
      </c>
      <c r="C343" s="195">
        <v>213.19599999999997</v>
      </c>
      <c r="D343" s="13"/>
    </row>
    <row r="344" spans="1:4" ht="11.85" customHeight="1" x14ac:dyDescent="0.2">
      <c r="A344" s="32"/>
      <c r="B344" s="47" t="s">
        <v>337</v>
      </c>
      <c r="C344" s="193">
        <v>27.084</v>
      </c>
      <c r="D344" s="13"/>
    </row>
    <row r="345" spans="1:4" ht="11.85" customHeight="1" x14ac:dyDescent="0.2">
      <c r="A345" s="32"/>
      <c r="B345" s="17" t="s">
        <v>172</v>
      </c>
      <c r="C345" s="204">
        <v>32.360099999999996</v>
      </c>
      <c r="D345" s="13"/>
    </row>
    <row r="346" spans="1:4" ht="11.85" customHeight="1" x14ac:dyDescent="0.2">
      <c r="B346" s="47" t="s">
        <v>525</v>
      </c>
      <c r="C346" s="193">
        <v>284.55699999999996</v>
      </c>
      <c r="D346" s="13"/>
    </row>
    <row r="347" spans="1:4" ht="11.85" customHeight="1" x14ac:dyDescent="0.2">
      <c r="B347" s="38" t="s">
        <v>300</v>
      </c>
      <c r="C347" s="195">
        <v>339.39709999999985</v>
      </c>
      <c r="D347" s="13"/>
    </row>
    <row r="348" spans="1:4" ht="11.85" customHeight="1" x14ac:dyDescent="0.2">
      <c r="A348" s="32"/>
      <c r="B348" s="47" t="s">
        <v>318</v>
      </c>
      <c r="C348" s="195">
        <v>61.845000000000006</v>
      </c>
      <c r="D348" s="13"/>
    </row>
    <row r="349" spans="1:4" ht="11.85" customHeight="1" x14ac:dyDescent="0.2">
      <c r="B349" s="47" t="s">
        <v>301</v>
      </c>
      <c r="C349" s="193">
        <v>247.32499999999996</v>
      </c>
      <c r="D349" s="13"/>
    </row>
    <row r="350" spans="1:4" ht="11.85" customHeight="1" x14ac:dyDescent="0.2">
      <c r="B350" s="38" t="s">
        <v>196</v>
      </c>
      <c r="C350" s="195">
        <v>10.285</v>
      </c>
      <c r="D350" s="13"/>
    </row>
    <row r="351" spans="1:4" ht="11.85" customHeight="1" x14ac:dyDescent="0.2">
      <c r="B351" s="47" t="s">
        <v>251</v>
      </c>
      <c r="C351" s="193">
        <v>19.366</v>
      </c>
      <c r="D351" s="13"/>
    </row>
    <row r="352" spans="1:4" ht="11.85" customHeight="1" x14ac:dyDescent="0.2">
      <c r="B352" s="47" t="s">
        <v>1429</v>
      </c>
      <c r="C352" s="195">
        <v>21.230999999999998</v>
      </c>
      <c r="D352" s="13"/>
    </row>
    <row r="353" spans="1:4" ht="12.2" customHeight="1" x14ac:dyDescent="0.2">
      <c r="B353" s="47" t="s">
        <v>162</v>
      </c>
      <c r="C353" s="195">
        <v>24.613999999999997</v>
      </c>
      <c r="D353" s="13"/>
    </row>
    <row r="354" spans="1:4" ht="12.2" customHeight="1" x14ac:dyDescent="0.2">
      <c r="A354" s="88"/>
      <c r="B354" s="38" t="s">
        <v>1431</v>
      </c>
      <c r="C354" s="193">
        <v>101.36500000000002</v>
      </c>
    </row>
    <row r="355" spans="1:4" ht="12.2" customHeight="1" x14ac:dyDescent="0.2">
      <c r="A355" s="88"/>
      <c r="B355" s="38" t="s">
        <v>254</v>
      </c>
      <c r="C355" s="195">
        <v>334.38999999999987</v>
      </c>
      <c r="D355" s="13"/>
    </row>
    <row r="356" spans="1:4" ht="12.2" customHeight="1" x14ac:dyDescent="0.2">
      <c r="A356" s="88"/>
      <c r="B356" s="47" t="s">
        <v>480</v>
      </c>
      <c r="C356" s="195">
        <v>75.054000000000002</v>
      </c>
      <c r="D356" s="13"/>
    </row>
    <row r="357" spans="1:4" ht="12.2" customHeight="1" x14ac:dyDescent="0.2">
      <c r="A357" s="88"/>
      <c r="B357" s="38" t="s">
        <v>319</v>
      </c>
      <c r="C357" s="195">
        <v>104.88000000000001</v>
      </c>
      <c r="D357" s="13"/>
    </row>
    <row r="358" spans="1:4" ht="12.2" customHeight="1" x14ac:dyDescent="0.2">
      <c r="A358" s="88"/>
      <c r="B358" s="33" t="s">
        <v>256</v>
      </c>
      <c r="C358" s="193">
        <v>30.238</v>
      </c>
      <c r="D358" s="13"/>
    </row>
    <row r="359" spans="1:4" ht="12.2" customHeight="1" x14ac:dyDescent="0.2">
      <c r="A359" s="88"/>
      <c r="B359" s="47" t="s">
        <v>257</v>
      </c>
      <c r="C359" s="195">
        <v>554.91699999999946</v>
      </c>
    </row>
    <row r="360" spans="1:4" ht="12.2" customHeight="1" x14ac:dyDescent="0.2">
      <c r="A360" s="88"/>
      <c r="B360" s="47" t="s">
        <v>259</v>
      </c>
      <c r="C360" s="195">
        <v>1531.3510000000008</v>
      </c>
    </row>
    <row r="361" spans="1:4" ht="12.2" customHeight="1" x14ac:dyDescent="0.2">
      <c r="A361" s="88"/>
      <c r="B361" s="38" t="s">
        <v>303</v>
      </c>
      <c r="C361" s="195">
        <v>40.436999999999998</v>
      </c>
    </row>
    <row r="362" spans="1:4" ht="12.2" customHeight="1" x14ac:dyDescent="0.2">
      <c r="A362" s="88"/>
      <c r="B362" s="47" t="s">
        <v>304</v>
      </c>
      <c r="C362" s="193">
        <v>1048.6679999999997</v>
      </c>
    </row>
    <row r="363" spans="1:4" ht="12.2" customHeight="1" x14ac:dyDescent="0.2">
      <c r="A363" s="88"/>
      <c r="B363" s="47" t="s">
        <v>285</v>
      </c>
      <c r="C363" s="195">
        <v>11.091999999999999</v>
      </c>
    </row>
    <row r="364" spans="1:4" ht="12.2" customHeight="1" x14ac:dyDescent="0.2">
      <c r="A364" s="88"/>
      <c r="B364" s="47" t="s">
        <v>287</v>
      </c>
      <c r="C364" s="195">
        <v>143.011</v>
      </c>
    </row>
    <row r="365" spans="1:4" ht="12.2" customHeight="1" x14ac:dyDescent="0.2">
      <c r="A365" s="88"/>
      <c r="B365" s="47" t="s">
        <v>1076</v>
      </c>
      <c r="C365" s="193">
        <v>257.29400000000004</v>
      </c>
    </row>
    <row r="366" spans="1:4" ht="12.2" customHeight="1" x14ac:dyDescent="0.2">
      <c r="A366" s="88"/>
      <c r="B366" s="47" t="s">
        <v>263</v>
      </c>
      <c r="C366" s="193">
        <v>38.114000000000004</v>
      </c>
    </row>
    <row r="367" spans="1:4" ht="12.2" customHeight="1" x14ac:dyDescent="0.2">
      <c r="A367" s="88"/>
      <c r="B367" s="17" t="s">
        <v>324</v>
      </c>
      <c r="C367" s="193">
        <v>46.450400000000002</v>
      </c>
    </row>
    <row r="368" spans="1:4" ht="12.2" customHeight="1" x14ac:dyDescent="0.2">
      <c r="A368" s="88"/>
      <c r="B368" s="7" t="s">
        <v>289</v>
      </c>
      <c r="C368" s="193">
        <v>65.656999999999996</v>
      </c>
    </row>
    <row r="369" spans="1:4" s="24" customFormat="1" ht="12.2" customHeight="1" x14ac:dyDescent="0.2">
      <c r="A369" s="88"/>
      <c r="B369" s="38" t="s">
        <v>264</v>
      </c>
      <c r="C369" s="195">
        <v>124.726</v>
      </c>
    </row>
    <row r="370" spans="1:4" ht="12.2" customHeight="1" x14ac:dyDescent="0.2">
      <c r="B370" s="17" t="s">
        <v>291</v>
      </c>
      <c r="C370" s="193">
        <v>15.015999999999998</v>
      </c>
    </row>
    <row r="371" spans="1:4" ht="12.2" customHeight="1" x14ac:dyDescent="0.2">
      <c r="B371" s="47" t="s">
        <v>399</v>
      </c>
      <c r="C371" s="195">
        <v>478.41300000000001</v>
      </c>
    </row>
    <row r="372" spans="1:4" ht="12.2" customHeight="1" x14ac:dyDescent="0.2">
      <c r="B372" s="17" t="s">
        <v>292</v>
      </c>
      <c r="C372" s="193">
        <v>19.323999999999998</v>
      </c>
    </row>
    <row r="373" spans="1:4" ht="12.2" customHeight="1" x14ac:dyDescent="0.2">
      <c r="B373" s="47" t="s">
        <v>958</v>
      </c>
      <c r="C373" s="195">
        <v>12.930999999999999</v>
      </c>
    </row>
    <row r="374" spans="1:4" ht="12.2" customHeight="1" x14ac:dyDescent="0.2">
      <c r="B374" s="17" t="s">
        <v>546</v>
      </c>
      <c r="C374" s="193">
        <v>32.457799999999999</v>
      </c>
    </row>
    <row r="375" spans="1:4" ht="12.6" customHeight="1" x14ac:dyDescent="0.2">
      <c r="B375" s="47" t="s">
        <v>1432</v>
      </c>
      <c r="C375" s="195">
        <v>13.03</v>
      </c>
    </row>
    <row r="376" spans="1:4" ht="12.6" customHeight="1" x14ac:dyDescent="0.2">
      <c r="B376" s="47" t="s">
        <v>31</v>
      </c>
      <c r="C376" s="195">
        <v>50238.174000000006</v>
      </c>
    </row>
    <row r="377" spans="1:4" ht="12.6" customHeight="1" x14ac:dyDescent="0.2">
      <c r="B377" s="47" t="s">
        <v>346</v>
      </c>
      <c r="C377" s="195">
        <v>19.042999999999999</v>
      </c>
    </row>
    <row r="378" spans="1:4" ht="12.2" customHeight="1" x14ac:dyDescent="0.2">
      <c r="A378" s="165" t="s">
        <v>538</v>
      </c>
      <c r="B378" s="111"/>
      <c r="C378" s="382"/>
      <c r="D378" s="13"/>
    </row>
    <row r="379" spans="1:4" ht="12.6" customHeight="1" x14ac:dyDescent="0.2">
      <c r="B379" s="17" t="s">
        <v>293</v>
      </c>
      <c r="C379" s="193">
        <v>357.67300000000012</v>
      </c>
      <c r="D379" s="123"/>
    </row>
    <row r="380" spans="1:4" ht="12.6" customHeight="1" x14ac:dyDescent="0.2">
      <c r="B380" s="17" t="s">
        <v>150</v>
      </c>
      <c r="C380" s="193">
        <v>10.228</v>
      </c>
      <c r="D380" s="123"/>
    </row>
    <row r="381" spans="1:4" ht="12.6" customHeight="1" x14ac:dyDescent="0.2">
      <c r="B381" s="47" t="s">
        <v>273</v>
      </c>
      <c r="C381" s="195">
        <v>91.480999999999995</v>
      </c>
      <c r="D381" s="123"/>
    </row>
    <row r="382" spans="1:4" ht="12.6" customHeight="1" x14ac:dyDescent="0.2">
      <c r="A382" s="33"/>
      <c r="B382" s="17" t="s">
        <v>326</v>
      </c>
      <c r="C382" s="195">
        <v>66.265999999999991</v>
      </c>
      <c r="D382" s="123"/>
    </row>
    <row r="383" spans="1:4" ht="12.6" customHeight="1" x14ac:dyDescent="0.2">
      <c r="A383" s="33"/>
      <c r="B383" s="17" t="s">
        <v>329</v>
      </c>
      <c r="C383" s="193">
        <v>11.795000000000002</v>
      </c>
      <c r="D383" s="189"/>
    </row>
    <row r="384" spans="1:4" ht="12.6" customHeight="1" x14ac:dyDescent="0.2">
      <c r="A384" s="33"/>
      <c r="B384" s="17" t="s">
        <v>265</v>
      </c>
      <c r="C384" s="195">
        <v>23.798999999999999</v>
      </c>
      <c r="D384" s="13"/>
    </row>
    <row r="385" spans="1:4" ht="12.6" customHeight="1" x14ac:dyDescent="0.2">
      <c r="A385" s="33"/>
      <c r="B385" s="35" t="s">
        <v>266</v>
      </c>
      <c r="C385" s="195">
        <v>754.34299999999985</v>
      </c>
      <c r="D385" s="13"/>
    </row>
    <row r="386" spans="1:4" ht="12.6" customHeight="1" x14ac:dyDescent="0.2">
      <c r="B386" s="47" t="s">
        <v>309</v>
      </c>
      <c r="C386" s="195">
        <v>44.042999999999999</v>
      </c>
      <c r="D386" s="13"/>
    </row>
    <row r="387" spans="1:4" s="12" customFormat="1" ht="12.6" customHeight="1" x14ac:dyDescent="0.2">
      <c r="A387" s="35"/>
      <c r="B387" s="17" t="s">
        <v>544</v>
      </c>
      <c r="C387" s="195">
        <v>96.251999999999995</v>
      </c>
      <c r="D387" s="13"/>
    </row>
    <row r="388" spans="1:4" s="12" customFormat="1" ht="12.6" customHeight="1" x14ac:dyDescent="0.2">
      <c r="A388" s="35"/>
      <c r="B388" s="47" t="s">
        <v>331</v>
      </c>
      <c r="C388" s="195">
        <v>51.555000000000007</v>
      </c>
      <c r="D388" s="13"/>
    </row>
    <row r="389" spans="1:4" ht="12.6" customHeight="1" x14ac:dyDescent="0.2">
      <c r="B389" s="47" t="s">
        <v>270</v>
      </c>
      <c r="C389" s="195">
        <v>817.88900000000024</v>
      </c>
      <c r="D389" s="13"/>
    </row>
    <row r="390" spans="1:4" ht="12.6" customHeight="1" x14ac:dyDescent="0.2">
      <c r="B390" s="47" t="s">
        <v>174</v>
      </c>
      <c r="C390" s="195">
        <v>53.32200000000001</v>
      </c>
      <c r="D390" s="13"/>
    </row>
    <row r="391" spans="1:4" ht="12.6" customHeight="1" x14ac:dyDescent="0.2">
      <c r="A391" s="32"/>
      <c r="B391" s="47" t="s">
        <v>170</v>
      </c>
      <c r="C391" s="195">
        <v>253.88499999999999</v>
      </c>
      <c r="D391" s="13"/>
    </row>
    <row r="392" spans="1:4" ht="12.6" customHeight="1" x14ac:dyDescent="0.2">
      <c r="B392" s="47" t="s">
        <v>311</v>
      </c>
      <c r="C392" s="195">
        <v>69.635000000000005</v>
      </c>
      <c r="D392" s="13"/>
    </row>
    <row r="393" spans="1:4" ht="12.6" customHeight="1" x14ac:dyDescent="0.2">
      <c r="B393" s="17" t="s">
        <v>547</v>
      </c>
      <c r="C393" s="195">
        <v>44.303999999999988</v>
      </c>
      <c r="D393" s="13"/>
    </row>
    <row r="394" spans="1:4" ht="12.6" customHeight="1" x14ac:dyDescent="0.2">
      <c r="A394" s="13"/>
      <c r="B394" s="47" t="s">
        <v>363</v>
      </c>
      <c r="C394" s="195">
        <v>147.20199999999991</v>
      </c>
      <c r="D394" s="13"/>
    </row>
    <row r="395" spans="1:4" ht="12.6" customHeight="1" x14ac:dyDescent="0.2">
      <c r="B395" s="38"/>
      <c r="D395" s="13"/>
    </row>
    <row r="396" spans="1:4" ht="12.6" customHeight="1" x14ac:dyDescent="0.2">
      <c r="A396" s="32" t="s">
        <v>357</v>
      </c>
      <c r="C396" s="144">
        <v>0</v>
      </c>
      <c r="D396" s="13"/>
    </row>
    <row r="397" spans="1:4" ht="12.6" customHeight="1" x14ac:dyDescent="0.2">
      <c r="A397" s="33"/>
      <c r="D397" s="13"/>
    </row>
    <row r="398" spans="1:4" ht="12.6" customHeight="1" x14ac:dyDescent="0.2">
      <c r="A398" s="32" t="s">
        <v>358</v>
      </c>
      <c r="C398" s="144">
        <v>0</v>
      </c>
      <c r="D398" s="13"/>
    </row>
    <row r="399" spans="1:4" ht="12.6" customHeight="1" x14ac:dyDescent="0.2">
      <c r="A399" s="32"/>
      <c r="B399" s="20"/>
      <c r="D399" s="13"/>
    </row>
    <row r="400" spans="1:4" s="35" customFormat="1" ht="12.6" customHeight="1" x14ac:dyDescent="0.2">
      <c r="A400" s="32" t="s">
        <v>360</v>
      </c>
      <c r="B400" s="17"/>
      <c r="C400" s="144">
        <f>SUM(C401:C448)</f>
        <v>7532.822000000001</v>
      </c>
      <c r="D400" s="13"/>
    </row>
    <row r="401" spans="1:4" s="218" customFormat="1" ht="12.6" customHeight="1" x14ac:dyDescent="0.2">
      <c r="A401" s="35"/>
      <c r="B401" s="33" t="s">
        <v>336</v>
      </c>
      <c r="C401" s="195">
        <v>33.368000000000002</v>
      </c>
      <c r="D401" s="13"/>
    </row>
    <row r="402" spans="1:4" ht="12.6" customHeight="1" x14ac:dyDescent="0.2">
      <c r="B402" s="6" t="s">
        <v>299</v>
      </c>
      <c r="C402" s="193">
        <v>65.010999999999996</v>
      </c>
      <c r="D402" s="13"/>
    </row>
    <row r="403" spans="1:4" ht="12.6" customHeight="1" x14ac:dyDescent="0.2">
      <c r="B403" s="6" t="s">
        <v>337</v>
      </c>
      <c r="C403" s="195">
        <v>70.24499999999999</v>
      </c>
      <c r="D403" s="13"/>
    </row>
    <row r="404" spans="1:4" ht="12.6" customHeight="1" x14ac:dyDescent="0.2">
      <c r="A404" s="13"/>
      <c r="B404" s="33" t="s">
        <v>359</v>
      </c>
      <c r="C404" s="195">
        <v>231.19899999999998</v>
      </c>
      <c r="D404" s="13"/>
    </row>
    <row r="405" spans="1:4" ht="12.6" customHeight="1" x14ac:dyDescent="0.2">
      <c r="A405" s="32"/>
      <c r="B405" s="6" t="s">
        <v>318</v>
      </c>
      <c r="C405" s="195">
        <v>47.542000000000002</v>
      </c>
      <c r="D405" s="13"/>
    </row>
    <row r="406" spans="1:4" ht="12.6" customHeight="1" x14ac:dyDescent="0.2">
      <c r="B406" s="6" t="s">
        <v>250</v>
      </c>
      <c r="C406" s="203">
        <v>27.189</v>
      </c>
    </row>
    <row r="407" spans="1:4" ht="12.6" customHeight="1" x14ac:dyDescent="0.2">
      <c r="B407" s="6" t="s">
        <v>302</v>
      </c>
      <c r="C407" s="195">
        <v>464.601</v>
      </c>
    </row>
    <row r="408" spans="1:4" ht="12.6" customHeight="1" x14ac:dyDescent="0.2">
      <c r="B408" s="6" t="s">
        <v>251</v>
      </c>
      <c r="C408" s="195">
        <v>11.252999999999998</v>
      </c>
    </row>
    <row r="409" spans="1:4" ht="12.6" customHeight="1" x14ac:dyDescent="0.2">
      <c r="B409" s="6" t="s">
        <v>253</v>
      </c>
      <c r="C409" s="195">
        <v>203.57400000000001</v>
      </c>
    </row>
    <row r="410" spans="1:4" ht="12.6" customHeight="1" x14ac:dyDescent="0.2">
      <c r="A410" s="88"/>
      <c r="B410" s="6" t="s">
        <v>1434</v>
      </c>
      <c r="C410" s="195">
        <v>116.13499999999999</v>
      </c>
      <c r="D410" s="13"/>
    </row>
    <row r="411" spans="1:4" ht="12.6" customHeight="1" x14ac:dyDescent="0.2">
      <c r="A411" s="88"/>
      <c r="B411" s="6" t="s">
        <v>1435</v>
      </c>
      <c r="C411" s="195">
        <v>13.443</v>
      </c>
      <c r="D411" s="189"/>
    </row>
    <row r="412" spans="1:4" ht="12.6" customHeight="1" x14ac:dyDescent="0.2">
      <c r="A412" s="88"/>
      <c r="B412" s="6" t="s">
        <v>396</v>
      </c>
      <c r="C412" s="195">
        <v>17.134</v>
      </c>
      <c r="D412" s="13"/>
    </row>
    <row r="413" spans="1:4" ht="12.6" customHeight="1" x14ac:dyDescent="0.2">
      <c r="A413" s="88"/>
      <c r="B413" s="6" t="s">
        <v>319</v>
      </c>
      <c r="C413" s="195">
        <v>659.64100000000008</v>
      </c>
      <c r="D413" s="13"/>
    </row>
    <row r="414" spans="1:4" ht="12.6" customHeight="1" x14ac:dyDescent="0.2">
      <c r="A414" s="88"/>
      <c r="B414" s="33" t="s">
        <v>256</v>
      </c>
      <c r="C414" s="195">
        <v>16.496000000000002</v>
      </c>
      <c r="D414" s="13"/>
    </row>
    <row r="415" spans="1:4" ht="12.6" customHeight="1" x14ac:dyDescent="0.2">
      <c r="A415" s="88"/>
      <c r="B415" s="33" t="s">
        <v>257</v>
      </c>
      <c r="C415" s="195">
        <v>523.24599999999998</v>
      </c>
      <c r="D415" s="189"/>
    </row>
    <row r="416" spans="1:4" ht="12.6" customHeight="1" x14ac:dyDescent="0.2">
      <c r="A416" s="88"/>
      <c r="B416" s="6" t="s">
        <v>342</v>
      </c>
      <c r="C416" s="195">
        <v>19.408000000000001</v>
      </c>
      <c r="D416" s="189"/>
    </row>
    <row r="417" spans="1:4" ht="12.6" customHeight="1" x14ac:dyDescent="0.2">
      <c r="B417" s="33" t="s">
        <v>285</v>
      </c>
      <c r="C417" s="195">
        <v>250.26899999999998</v>
      </c>
    </row>
    <row r="418" spans="1:4" ht="12.6" customHeight="1" x14ac:dyDescent="0.2">
      <c r="A418" s="88"/>
      <c r="B418" s="6" t="s">
        <v>262</v>
      </c>
      <c r="C418" s="195">
        <v>47.479000000000006</v>
      </c>
    </row>
    <row r="419" spans="1:4" ht="12.6" customHeight="1" x14ac:dyDescent="0.2">
      <c r="A419" s="88"/>
      <c r="B419" s="33" t="s">
        <v>323</v>
      </c>
      <c r="C419" s="195">
        <v>112.44899999999998</v>
      </c>
    </row>
    <row r="420" spans="1:4" ht="12.6" customHeight="1" x14ac:dyDescent="0.2">
      <c r="A420" s="88"/>
      <c r="B420" s="6" t="s">
        <v>305</v>
      </c>
      <c r="C420" s="195">
        <v>14.820999999999998</v>
      </c>
    </row>
    <row r="421" spans="1:4" ht="12.6" customHeight="1" x14ac:dyDescent="0.2">
      <c r="A421" s="88"/>
      <c r="B421" s="35" t="s">
        <v>263</v>
      </c>
      <c r="C421" s="195">
        <v>91.695000000000007</v>
      </c>
    </row>
    <row r="422" spans="1:4" ht="12.6" customHeight="1" x14ac:dyDescent="0.2">
      <c r="A422" s="88"/>
      <c r="B422" s="6" t="s">
        <v>324</v>
      </c>
      <c r="C422" s="195">
        <v>70.671999999999997</v>
      </c>
    </row>
    <row r="423" spans="1:4" ht="12.6" customHeight="1" x14ac:dyDescent="0.2">
      <c r="A423" s="32"/>
      <c r="B423" s="6" t="s">
        <v>306</v>
      </c>
      <c r="C423" s="195">
        <v>80.057999999999993</v>
      </c>
    </row>
    <row r="424" spans="1:4" ht="12.6" customHeight="1" x14ac:dyDescent="0.2">
      <c r="A424" s="88"/>
      <c r="B424" s="6" t="s">
        <v>345</v>
      </c>
      <c r="C424" s="195">
        <v>269.52699999999999</v>
      </c>
    </row>
    <row r="425" spans="1:4" ht="12.6" customHeight="1" x14ac:dyDescent="0.2">
      <c r="A425" s="88"/>
      <c r="B425" s="6" t="s">
        <v>308</v>
      </c>
      <c r="C425" s="195">
        <v>94.13300000000001</v>
      </c>
    </row>
    <row r="426" spans="1:4" ht="12.6" customHeight="1" x14ac:dyDescent="0.2">
      <c r="A426" s="88"/>
      <c r="B426" s="6" t="s">
        <v>288</v>
      </c>
      <c r="C426" s="195">
        <v>127.11200000000001</v>
      </c>
    </row>
    <row r="427" spans="1:4" ht="12.6" customHeight="1" x14ac:dyDescent="0.2">
      <c r="B427" s="6" t="s">
        <v>264</v>
      </c>
      <c r="C427" s="193">
        <v>527.15600000000006</v>
      </c>
    </row>
    <row r="428" spans="1:4" ht="12.6" customHeight="1" x14ac:dyDescent="0.2">
      <c r="B428" s="6" t="s">
        <v>1437</v>
      </c>
      <c r="C428" s="195">
        <v>34.362000000000002</v>
      </c>
    </row>
    <row r="429" spans="1:4" ht="12.6" customHeight="1" x14ac:dyDescent="0.2">
      <c r="B429" s="6" t="s">
        <v>292</v>
      </c>
      <c r="C429" s="195">
        <v>60.384999999999998</v>
      </c>
    </row>
    <row r="430" spans="1:4" ht="12.6" customHeight="1" x14ac:dyDescent="0.2">
      <c r="B430" s="33" t="s">
        <v>346</v>
      </c>
      <c r="C430" s="195">
        <v>314.99400000000003</v>
      </c>
    </row>
    <row r="431" spans="1:4" ht="12.6" customHeight="1" x14ac:dyDescent="0.2">
      <c r="A431" s="165" t="s">
        <v>538</v>
      </c>
      <c r="B431" s="111"/>
      <c r="C431" s="382"/>
      <c r="D431" s="13"/>
    </row>
    <row r="432" spans="1:4" ht="12.6" customHeight="1" x14ac:dyDescent="0.2">
      <c r="B432" s="6" t="s">
        <v>293</v>
      </c>
      <c r="C432" s="195">
        <v>54.656999999999996</v>
      </c>
    </row>
    <row r="433" spans="1:4" ht="12.6" customHeight="1" x14ac:dyDescent="0.2">
      <c r="B433" s="6" t="s">
        <v>150</v>
      </c>
      <c r="C433" s="195">
        <v>21.612000000000002</v>
      </c>
    </row>
    <row r="434" spans="1:4" ht="12.6" customHeight="1" x14ac:dyDescent="0.2">
      <c r="B434" s="6" t="s">
        <v>393</v>
      </c>
      <c r="C434" s="195">
        <v>175.03700000000001</v>
      </c>
    </row>
    <row r="435" spans="1:4" ht="12.6" customHeight="1" x14ac:dyDescent="0.2">
      <c r="A435" s="33"/>
      <c r="B435" s="6" t="s">
        <v>327</v>
      </c>
      <c r="C435" s="195">
        <v>10.371</v>
      </c>
    </row>
    <row r="436" spans="1:4" ht="12.6" customHeight="1" x14ac:dyDescent="0.2">
      <c r="A436" s="33"/>
      <c r="B436" s="6" t="s">
        <v>1066</v>
      </c>
      <c r="C436" s="195">
        <v>67.123999999999995</v>
      </c>
      <c r="D436" s="189"/>
    </row>
    <row r="437" spans="1:4" ht="12.6" customHeight="1" x14ac:dyDescent="0.2">
      <c r="B437" s="6" t="s">
        <v>328</v>
      </c>
      <c r="C437" s="195">
        <v>141.648</v>
      </c>
    </row>
    <row r="438" spans="1:4" ht="12.6" customHeight="1" x14ac:dyDescent="0.2">
      <c r="B438" s="33" t="s">
        <v>539</v>
      </c>
      <c r="C438" s="195">
        <v>61.268999999999998</v>
      </c>
    </row>
    <row r="439" spans="1:4" ht="12.6" customHeight="1" x14ac:dyDescent="0.2">
      <c r="B439" s="6" t="s">
        <v>265</v>
      </c>
      <c r="C439" s="195">
        <v>10.745000000000001</v>
      </c>
      <c r="D439" s="12"/>
    </row>
    <row r="440" spans="1:4" ht="12.6" customHeight="1" x14ac:dyDescent="0.2">
      <c r="A440" s="33"/>
      <c r="B440" s="6" t="s">
        <v>347</v>
      </c>
      <c r="C440" s="195">
        <v>23.299000000000003</v>
      </c>
      <c r="D440" s="35"/>
    </row>
    <row r="441" spans="1:4" ht="12.6" customHeight="1" x14ac:dyDescent="0.2">
      <c r="A441" s="33"/>
      <c r="B441" s="6" t="s">
        <v>310</v>
      </c>
      <c r="C441" s="195">
        <v>269.375</v>
      </c>
    </row>
    <row r="442" spans="1:4" ht="12.6" customHeight="1" x14ac:dyDescent="0.2">
      <c r="A442" s="33"/>
      <c r="B442" s="6" t="s">
        <v>1418</v>
      </c>
      <c r="C442" s="195">
        <v>87.541000000000011</v>
      </c>
      <c r="D442" s="218"/>
    </row>
    <row r="443" spans="1:4" ht="12.6" customHeight="1" x14ac:dyDescent="0.2">
      <c r="A443" s="33"/>
      <c r="B443" s="33" t="s">
        <v>391</v>
      </c>
      <c r="C443" s="195">
        <v>10.461</v>
      </c>
    </row>
    <row r="444" spans="1:4" ht="12.6" customHeight="1" x14ac:dyDescent="0.2">
      <c r="A444" s="33"/>
      <c r="B444" s="6" t="s">
        <v>269</v>
      </c>
      <c r="C444" s="195">
        <v>64.108000000000004</v>
      </c>
    </row>
    <row r="445" spans="1:4" ht="12.6" customHeight="1" x14ac:dyDescent="0.2">
      <c r="A445" s="33"/>
      <c r="B445" s="6" t="s">
        <v>270</v>
      </c>
      <c r="C445" s="195">
        <v>1784.7329999999999</v>
      </c>
    </row>
    <row r="446" spans="1:4" ht="12.6" customHeight="1" x14ac:dyDescent="0.2">
      <c r="A446" s="33"/>
      <c r="B446" s="6" t="s">
        <v>355</v>
      </c>
      <c r="C446" s="195">
        <v>22.280999999999999</v>
      </c>
    </row>
    <row r="447" spans="1:4" ht="12.6" customHeight="1" x14ac:dyDescent="0.2">
      <c r="A447" s="33"/>
      <c r="B447" s="6" t="s">
        <v>200</v>
      </c>
      <c r="C447" s="195">
        <v>26.265999999999998</v>
      </c>
      <c r="D447" s="189"/>
    </row>
    <row r="448" spans="1:4" ht="12.6" customHeight="1" x14ac:dyDescent="0.2">
      <c r="B448" s="6" t="s">
        <v>363</v>
      </c>
      <c r="C448" s="195">
        <v>87.697999999999993</v>
      </c>
    </row>
    <row r="449" spans="1:4" ht="12.6" customHeight="1" x14ac:dyDescent="0.2">
      <c r="B449" s="6"/>
      <c r="C449" s="203"/>
      <c r="D449" s="13"/>
    </row>
    <row r="450" spans="1:4" ht="12.6" customHeight="1" x14ac:dyDescent="0.2">
      <c r="A450" s="32" t="s">
        <v>29</v>
      </c>
      <c r="C450" s="144">
        <v>0</v>
      </c>
      <c r="D450" s="13"/>
    </row>
    <row r="451" spans="1:4" ht="12.6" customHeight="1" x14ac:dyDescent="0.2">
      <c r="A451" s="32"/>
      <c r="C451" s="144"/>
      <c r="D451" s="13"/>
    </row>
    <row r="452" spans="1:4" ht="12.6" customHeight="1" x14ac:dyDescent="0.2">
      <c r="A452" s="32" t="s">
        <v>361</v>
      </c>
      <c r="C452" s="144">
        <v>0</v>
      </c>
      <c r="D452" s="13"/>
    </row>
    <row r="453" spans="1:4" ht="12.6" customHeight="1" x14ac:dyDescent="0.2">
      <c r="C453" s="39"/>
      <c r="D453" s="13"/>
    </row>
    <row r="454" spans="1:4" ht="12.6" customHeight="1" x14ac:dyDescent="0.2">
      <c r="A454" s="32" t="s">
        <v>30</v>
      </c>
      <c r="B454" s="30"/>
      <c r="C454" s="143">
        <f>SUM(C455:C531)</f>
        <v>73782.488419999936</v>
      </c>
      <c r="D454" s="13"/>
    </row>
    <row r="455" spans="1:4" ht="12.6" customHeight="1" x14ac:dyDescent="0.2">
      <c r="A455" s="30"/>
      <c r="B455" s="35" t="s">
        <v>336</v>
      </c>
      <c r="C455" s="195">
        <v>15.494</v>
      </c>
      <c r="D455" s="13"/>
    </row>
    <row r="456" spans="1:4" ht="12.6" customHeight="1" x14ac:dyDescent="0.2">
      <c r="A456" s="30"/>
      <c r="B456" s="35" t="s">
        <v>557</v>
      </c>
      <c r="C456" s="195">
        <v>590.53099999999995</v>
      </c>
      <c r="D456" s="13"/>
    </row>
    <row r="457" spans="1:4" ht="12.6" customHeight="1" x14ac:dyDescent="0.2">
      <c r="A457" s="30"/>
      <c r="B457" s="35" t="s">
        <v>281</v>
      </c>
      <c r="C457" s="193">
        <v>186.76500000000001</v>
      </c>
      <c r="D457" s="13"/>
    </row>
    <row r="458" spans="1:4" ht="12.6" customHeight="1" x14ac:dyDescent="0.2">
      <c r="A458" s="30"/>
      <c r="B458" s="17" t="s">
        <v>299</v>
      </c>
      <c r="C458" s="195">
        <v>1366.287</v>
      </c>
      <c r="D458" s="13"/>
    </row>
    <row r="459" spans="1:4" ht="12.6" customHeight="1" x14ac:dyDescent="0.2">
      <c r="A459" s="30"/>
      <c r="B459" s="35" t="s">
        <v>337</v>
      </c>
      <c r="C459" s="195">
        <v>934.27500000000009</v>
      </c>
      <c r="D459" s="13"/>
    </row>
    <row r="460" spans="1:4" ht="12.6" customHeight="1" x14ac:dyDescent="0.2">
      <c r="A460" s="30"/>
      <c r="B460" s="35" t="s">
        <v>1057</v>
      </c>
      <c r="C460" s="193">
        <v>17.666</v>
      </c>
      <c r="D460" s="13"/>
    </row>
    <row r="461" spans="1:4" ht="12.6" customHeight="1" x14ac:dyDescent="0.2">
      <c r="A461" s="30"/>
      <c r="B461" s="35" t="s">
        <v>167</v>
      </c>
      <c r="C461" s="193">
        <v>64.737000000000009</v>
      </c>
      <c r="D461" s="13"/>
    </row>
    <row r="462" spans="1:4" ht="12.6" customHeight="1" x14ac:dyDescent="0.2">
      <c r="A462" s="30"/>
      <c r="B462" s="17" t="s">
        <v>317</v>
      </c>
      <c r="C462" s="195">
        <v>113.72400000000002</v>
      </c>
      <c r="D462" s="13"/>
    </row>
    <row r="463" spans="1:4" ht="12.6" customHeight="1" x14ac:dyDescent="0.2">
      <c r="A463" s="30"/>
      <c r="B463" s="17" t="s">
        <v>300</v>
      </c>
      <c r="C463" s="193">
        <v>16016.582999999995</v>
      </c>
      <c r="D463" s="13"/>
    </row>
    <row r="464" spans="1:4" ht="12.6" customHeight="1" x14ac:dyDescent="0.2">
      <c r="A464" s="30"/>
      <c r="B464" s="17" t="s">
        <v>318</v>
      </c>
      <c r="C464" s="195">
        <v>1041.5730000000001</v>
      </c>
    </row>
    <row r="465" spans="1:4" ht="12.6" customHeight="1" x14ac:dyDescent="0.2">
      <c r="A465" s="30"/>
      <c r="B465" s="17" t="s">
        <v>250</v>
      </c>
      <c r="C465" s="195">
        <v>304.56900000000013</v>
      </c>
    </row>
    <row r="466" spans="1:4" ht="12.6" customHeight="1" x14ac:dyDescent="0.2">
      <c r="A466" s="30"/>
      <c r="B466" s="35" t="s">
        <v>161</v>
      </c>
      <c r="C466" s="193">
        <v>337.58100000000002</v>
      </c>
    </row>
    <row r="467" spans="1:4" ht="12.6" customHeight="1" x14ac:dyDescent="0.2">
      <c r="A467" s="32"/>
      <c r="B467" s="35" t="s">
        <v>251</v>
      </c>
      <c r="C467" s="195">
        <v>422.52899999999994</v>
      </c>
    </row>
    <row r="468" spans="1:4" ht="12.6" customHeight="1" x14ac:dyDescent="0.2">
      <c r="A468" s="30"/>
      <c r="B468" s="17" t="s">
        <v>253</v>
      </c>
      <c r="C468" s="195">
        <v>29.356999999999999</v>
      </c>
    </row>
    <row r="469" spans="1:4" ht="12.6" customHeight="1" x14ac:dyDescent="0.2">
      <c r="A469" s="30"/>
      <c r="B469" s="17" t="s">
        <v>1086</v>
      </c>
      <c r="C469" s="195">
        <v>131.96899999999999</v>
      </c>
    </row>
    <row r="470" spans="1:4" ht="12.6" customHeight="1" x14ac:dyDescent="0.2">
      <c r="A470" s="30"/>
      <c r="B470" s="35" t="s">
        <v>162</v>
      </c>
      <c r="C470" s="193">
        <v>12.024000000000001</v>
      </c>
    </row>
    <row r="471" spans="1:4" ht="12.6" customHeight="1" x14ac:dyDescent="0.2">
      <c r="A471" s="30"/>
      <c r="B471" s="17" t="s">
        <v>193</v>
      </c>
      <c r="C471" s="195">
        <v>216.84599999999998</v>
      </c>
    </row>
    <row r="472" spans="1:4" ht="12.6" customHeight="1" x14ac:dyDescent="0.2">
      <c r="A472" s="30"/>
      <c r="B472" s="17" t="s">
        <v>190</v>
      </c>
      <c r="C472" s="195">
        <v>34.749999999999993</v>
      </c>
    </row>
    <row r="473" spans="1:4" ht="12.6" customHeight="1" x14ac:dyDescent="0.2">
      <c r="A473" s="30"/>
      <c r="B473" s="17" t="s">
        <v>254</v>
      </c>
      <c r="C473" s="195">
        <v>198.46700000000004</v>
      </c>
    </row>
    <row r="474" spans="1:4" ht="12.6" customHeight="1" x14ac:dyDescent="0.2">
      <c r="A474" s="30"/>
      <c r="B474" s="17" t="s">
        <v>540</v>
      </c>
      <c r="C474" s="193">
        <v>15.236000000000001</v>
      </c>
      <c r="D474" s="13"/>
    </row>
    <row r="475" spans="1:4" ht="12.6" customHeight="1" x14ac:dyDescent="0.2">
      <c r="A475" s="30"/>
      <c r="B475" s="35" t="s">
        <v>282</v>
      </c>
      <c r="C475" s="193">
        <v>89.372</v>
      </c>
      <c r="D475" s="13"/>
    </row>
    <row r="476" spans="1:4" ht="12.6" customHeight="1" x14ac:dyDescent="0.2">
      <c r="A476" s="30"/>
      <c r="B476" s="17" t="s">
        <v>319</v>
      </c>
      <c r="C476" s="195">
        <v>7462.3790000000026</v>
      </c>
      <c r="D476" s="13"/>
    </row>
    <row r="477" spans="1:4" ht="12.6" customHeight="1" x14ac:dyDescent="0.2">
      <c r="A477" s="30"/>
      <c r="B477" s="17" t="s">
        <v>256</v>
      </c>
      <c r="C477" s="195">
        <v>445.43999999999994</v>
      </c>
      <c r="D477" s="13"/>
    </row>
    <row r="478" spans="1:4" ht="12.6" customHeight="1" x14ac:dyDescent="0.2">
      <c r="A478" s="30"/>
      <c r="B478" s="35" t="s">
        <v>257</v>
      </c>
      <c r="C478" s="193">
        <v>1105.1550000000004</v>
      </c>
      <c r="D478" s="13"/>
    </row>
    <row r="479" spans="1:4" ht="12.6" customHeight="1" x14ac:dyDescent="0.2">
      <c r="B479" s="35" t="s">
        <v>258</v>
      </c>
      <c r="C479" s="193">
        <v>560.78700000000003</v>
      </c>
      <c r="D479" s="13"/>
    </row>
    <row r="480" spans="1:4" ht="12.6" customHeight="1" x14ac:dyDescent="0.2">
      <c r="B480" s="35" t="s">
        <v>303</v>
      </c>
      <c r="C480" s="193">
        <v>117.87800000000003</v>
      </c>
      <c r="D480" s="13"/>
    </row>
    <row r="481" spans="1:4" ht="12.6" customHeight="1" x14ac:dyDescent="0.2">
      <c r="A481" s="88"/>
      <c r="B481" s="17" t="s">
        <v>304</v>
      </c>
      <c r="C481" s="193">
        <v>2333.1569999999992</v>
      </c>
      <c r="D481" s="13"/>
    </row>
    <row r="482" spans="1:4" ht="12.6" customHeight="1" x14ac:dyDescent="0.2">
      <c r="A482" s="88"/>
      <c r="B482" s="35" t="s">
        <v>322</v>
      </c>
      <c r="C482" s="193">
        <v>26.492999999999995</v>
      </c>
      <c r="D482" s="13"/>
    </row>
    <row r="483" spans="1:4" ht="12.6" customHeight="1" x14ac:dyDescent="0.2">
      <c r="A483" s="88"/>
      <c r="B483" s="17" t="s">
        <v>1490</v>
      </c>
      <c r="C483" s="193">
        <v>78.16</v>
      </c>
      <c r="D483" s="13"/>
    </row>
    <row r="484" spans="1:4" ht="12.6" customHeight="1" x14ac:dyDescent="0.2">
      <c r="A484" s="165" t="s">
        <v>538</v>
      </c>
      <c r="B484" s="111"/>
      <c r="C484" s="382"/>
      <c r="D484" s="13"/>
    </row>
    <row r="485" spans="1:4" ht="12.6" customHeight="1" x14ac:dyDescent="0.2">
      <c r="A485" s="88"/>
      <c r="B485" s="17" t="s">
        <v>285</v>
      </c>
      <c r="C485" s="195">
        <v>6771.0989999999965</v>
      </c>
      <c r="D485" s="13"/>
    </row>
    <row r="486" spans="1:4" ht="12.6" customHeight="1" x14ac:dyDescent="0.2">
      <c r="A486" s="88"/>
      <c r="B486" s="17" t="s">
        <v>286</v>
      </c>
      <c r="C486" s="195">
        <v>598.19499999999982</v>
      </c>
      <c r="D486" s="13"/>
    </row>
    <row r="487" spans="1:4" ht="12.6" customHeight="1" x14ac:dyDescent="0.2">
      <c r="A487" s="88"/>
      <c r="B487" s="35" t="s">
        <v>262</v>
      </c>
      <c r="C487" s="193">
        <v>165.73800000000003</v>
      </c>
      <c r="D487" s="13"/>
    </row>
    <row r="488" spans="1:4" ht="12.6" customHeight="1" x14ac:dyDescent="0.2">
      <c r="A488" s="88"/>
      <c r="B488" s="17" t="s">
        <v>187</v>
      </c>
      <c r="C488" s="195">
        <v>51.094000000000001</v>
      </c>
      <c r="D488" s="13"/>
    </row>
    <row r="489" spans="1:4" ht="12.6" customHeight="1" x14ac:dyDescent="0.2">
      <c r="A489" s="88"/>
      <c r="B489" s="17" t="s">
        <v>305</v>
      </c>
      <c r="C489" s="193">
        <v>154.60899999999998</v>
      </c>
      <c r="D489" s="13"/>
    </row>
    <row r="490" spans="1:4" ht="12.6" customHeight="1" x14ac:dyDescent="0.2">
      <c r="A490" s="88"/>
      <c r="B490" s="17" t="s">
        <v>344</v>
      </c>
      <c r="C490" s="195">
        <v>119.07700000000001</v>
      </c>
      <c r="D490" s="13"/>
    </row>
    <row r="491" spans="1:4" ht="12.6" customHeight="1" x14ac:dyDescent="0.2">
      <c r="A491" s="88"/>
      <c r="B491" s="17" t="s">
        <v>263</v>
      </c>
      <c r="C491" s="195">
        <v>219.75399999999999</v>
      </c>
      <c r="D491" s="13"/>
    </row>
    <row r="492" spans="1:4" ht="12.6" customHeight="1" x14ac:dyDescent="0.2">
      <c r="A492" s="88"/>
      <c r="B492" s="17" t="s">
        <v>324</v>
      </c>
      <c r="C492" s="195">
        <v>340.32699999999994</v>
      </c>
      <c r="D492" s="13"/>
    </row>
    <row r="493" spans="1:4" ht="12.6" customHeight="1" x14ac:dyDescent="0.2">
      <c r="A493" s="88"/>
      <c r="B493" s="17" t="s">
        <v>58</v>
      </c>
      <c r="C493" s="195">
        <v>14.077000000000002</v>
      </c>
    </row>
    <row r="494" spans="1:4" ht="12.6" customHeight="1" x14ac:dyDescent="0.2">
      <c r="A494" s="12"/>
      <c r="B494" s="17" t="s">
        <v>306</v>
      </c>
      <c r="C494" s="193">
        <v>1287.1490000000003</v>
      </c>
      <c r="D494" s="13"/>
    </row>
    <row r="495" spans="1:4" ht="12.6" customHeight="1" x14ac:dyDescent="0.2">
      <c r="A495" s="44"/>
      <c r="B495" s="17" t="s">
        <v>307</v>
      </c>
      <c r="C495" s="195">
        <v>98.140999999999991</v>
      </c>
      <c r="D495" s="13"/>
    </row>
    <row r="496" spans="1:4" ht="12.6" customHeight="1" x14ac:dyDescent="0.2">
      <c r="A496" s="88"/>
      <c r="B496" s="35" t="s">
        <v>354</v>
      </c>
      <c r="C496" s="195">
        <v>26.165999999999997</v>
      </c>
      <c r="D496" s="13"/>
    </row>
    <row r="497" spans="1:4" ht="12.6" customHeight="1" x14ac:dyDescent="0.2">
      <c r="A497" s="88"/>
      <c r="B497" s="17" t="s">
        <v>308</v>
      </c>
      <c r="C497" s="195">
        <v>409.58999999999986</v>
      </c>
    </row>
    <row r="498" spans="1:4" ht="12.6" customHeight="1" x14ac:dyDescent="0.2">
      <c r="A498" s="88"/>
      <c r="B498" s="17" t="s">
        <v>288</v>
      </c>
      <c r="C498" s="193">
        <v>603.24600000000009</v>
      </c>
    </row>
    <row r="499" spans="1:4" ht="12.6" customHeight="1" x14ac:dyDescent="0.2">
      <c r="A499" s="88"/>
      <c r="B499" s="17" t="s">
        <v>289</v>
      </c>
      <c r="C499" s="193">
        <v>130.92400000000004</v>
      </c>
    </row>
    <row r="500" spans="1:4" ht="12.6" customHeight="1" x14ac:dyDescent="0.2">
      <c r="A500" s="88"/>
      <c r="B500" s="17" t="s">
        <v>414</v>
      </c>
      <c r="C500" s="195">
        <v>103.19599999999997</v>
      </c>
      <c r="D500" s="13"/>
    </row>
    <row r="501" spans="1:4" ht="12.6" customHeight="1" x14ac:dyDescent="0.2">
      <c r="A501" s="88"/>
      <c r="B501" s="17" t="s">
        <v>264</v>
      </c>
      <c r="C501" s="193">
        <v>797.70249999999987</v>
      </c>
    </row>
    <row r="502" spans="1:4" ht="12.6" customHeight="1" x14ac:dyDescent="0.2">
      <c r="A502" s="88"/>
      <c r="B502" s="17" t="s">
        <v>291</v>
      </c>
      <c r="C502" s="193">
        <v>55.94</v>
      </c>
    </row>
    <row r="503" spans="1:4" ht="12.6" customHeight="1" x14ac:dyDescent="0.2">
      <c r="A503" s="88"/>
      <c r="B503" s="35" t="s">
        <v>406</v>
      </c>
      <c r="C503" s="193">
        <v>236.702</v>
      </c>
    </row>
    <row r="504" spans="1:4" ht="12.6" customHeight="1" x14ac:dyDescent="0.2">
      <c r="A504" s="88"/>
      <c r="B504" s="17" t="s">
        <v>399</v>
      </c>
      <c r="C504" s="195">
        <v>27.925999999999995</v>
      </c>
    </row>
    <row r="505" spans="1:4" ht="12.6" customHeight="1" x14ac:dyDescent="0.2">
      <c r="A505" s="88"/>
      <c r="B505" s="17" t="s">
        <v>325</v>
      </c>
      <c r="C505" s="195">
        <v>908.33599999999979</v>
      </c>
    </row>
    <row r="506" spans="1:4" ht="12.6" customHeight="1" x14ac:dyDescent="0.2">
      <c r="A506" s="88"/>
      <c r="B506" s="17" t="s">
        <v>292</v>
      </c>
      <c r="C506" s="195">
        <v>99.679000000000016</v>
      </c>
    </row>
    <row r="507" spans="1:4" ht="12.6" customHeight="1" x14ac:dyDescent="0.2">
      <c r="A507" s="88"/>
      <c r="B507" s="17" t="s">
        <v>546</v>
      </c>
      <c r="C507" s="195">
        <v>114.96399999999997</v>
      </c>
    </row>
    <row r="508" spans="1:4" ht="12.6" customHeight="1" x14ac:dyDescent="0.2">
      <c r="A508" s="88"/>
      <c r="B508" s="17" t="s">
        <v>960</v>
      </c>
      <c r="C508" s="195">
        <v>67.186000000000007</v>
      </c>
    </row>
    <row r="509" spans="1:4" ht="12.6" customHeight="1" x14ac:dyDescent="0.2">
      <c r="A509" s="88"/>
      <c r="B509" s="17" t="s">
        <v>1094</v>
      </c>
      <c r="C509" s="193">
        <v>44.841999999999992</v>
      </c>
    </row>
    <row r="510" spans="1:4" ht="12.6" customHeight="1" x14ac:dyDescent="0.2">
      <c r="A510" s="88"/>
      <c r="B510" s="17" t="s">
        <v>31</v>
      </c>
      <c r="C510" s="195">
        <v>4881.4019999999991</v>
      </c>
    </row>
    <row r="511" spans="1:4" ht="12.6" customHeight="1" x14ac:dyDescent="0.2">
      <c r="B511" s="17" t="s">
        <v>293</v>
      </c>
      <c r="C511" s="195">
        <v>1565.6090000000002</v>
      </c>
    </row>
    <row r="512" spans="1:4" ht="12.6" customHeight="1" x14ac:dyDescent="0.2">
      <c r="B512" s="17" t="s">
        <v>327</v>
      </c>
      <c r="C512" s="195">
        <v>353.56099999999998</v>
      </c>
      <c r="D512" s="13"/>
    </row>
    <row r="513" spans="1:4" ht="12.6" customHeight="1" x14ac:dyDescent="0.2">
      <c r="B513" s="17" t="s">
        <v>1417</v>
      </c>
      <c r="C513" s="195">
        <v>76.77000000000001</v>
      </c>
      <c r="D513" s="13"/>
    </row>
    <row r="514" spans="1:4" ht="12.6" customHeight="1" x14ac:dyDescent="0.2">
      <c r="B514" s="35" t="s">
        <v>1066</v>
      </c>
      <c r="C514" s="195">
        <v>291.827</v>
      </c>
      <c r="D514" s="13"/>
    </row>
    <row r="515" spans="1:4" ht="12.6" customHeight="1" x14ac:dyDescent="0.2">
      <c r="B515" s="17" t="s">
        <v>328</v>
      </c>
      <c r="C515" s="195">
        <v>192.52700000000007</v>
      </c>
      <c r="D515" s="13"/>
    </row>
    <row r="516" spans="1:4" ht="12.6" customHeight="1" x14ac:dyDescent="0.2">
      <c r="B516" s="35" t="s">
        <v>329</v>
      </c>
      <c r="C516" s="195">
        <v>468.46499999999992</v>
      </c>
      <c r="D516" s="13"/>
    </row>
    <row r="517" spans="1:4" ht="12.6" customHeight="1" x14ac:dyDescent="0.2">
      <c r="B517" s="17" t="s">
        <v>294</v>
      </c>
      <c r="C517" s="195">
        <v>21.836000000000006</v>
      </c>
      <c r="D517" s="13"/>
    </row>
    <row r="518" spans="1:4" ht="12.6" customHeight="1" x14ac:dyDescent="0.2">
      <c r="B518" s="17" t="s">
        <v>265</v>
      </c>
      <c r="C518" s="195">
        <v>232.12799999999999</v>
      </c>
      <c r="D518" s="13"/>
    </row>
    <row r="519" spans="1:4" ht="12.6" customHeight="1" x14ac:dyDescent="0.2">
      <c r="B519" s="35" t="s">
        <v>266</v>
      </c>
      <c r="C519" s="195">
        <v>209.67999999999995</v>
      </c>
      <c r="D519" s="13"/>
    </row>
    <row r="520" spans="1:4" ht="12.6" customHeight="1" x14ac:dyDescent="0.2">
      <c r="A520" s="32"/>
      <c r="B520" s="17" t="s">
        <v>309</v>
      </c>
      <c r="C520" s="193">
        <v>7796.5300000000016</v>
      </c>
      <c r="D520" s="13"/>
    </row>
    <row r="521" spans="1:4" ht="12.6" customHeight="1" x14ac:dyDescent="0.2">
      <c r="A521" s="32"/>
      <c r="B521" s="17" t="s">
        <v>1418</v>
      </c>
      <c r="C521" s="193">
        <v>32.588000000000001</v>
      </c>
      <c r="D521" s="13"/>
    </row>
    <row r="522" spans="1:4" ht="12.6" customHeight="1" x14ac:dyDescent="0.2">
      <c r="A522" s="32"/>
      <c r="B522" s="17" t="s">
        <v>391</v>
      </c>
      <c r="C522" s="193">
        <v>292.28399999999993</v>
      </c>
      <c r="D522" s="13"/>
    </row>
    <row r="523" spans="1:4" ht="12.6" customHeight="1" x14ac:dyDescent="0.2">
      <c r="A523" s="32"/>
      <c r="B523" s="17" t="s">
        <v>269</v>
      </c>
      <c r="C523" s="193">
        <v>226.03199999999995</v>
      </c>
      <c r="D523" s="13"/>
    </row>
    <row r="524" spans="1:4" ht="12.6" customHeight="1" x14ac:dyDescent="0.2">
      <c r="A524" s="32"/>
      <c r="B524" s="17" t="s">
        <v>270</v>
      </c>
      <c r="C524" s="193">
        <v>8108.9540000000034</v>
      </c>
      <c r="D524" s="13"/>
    </row>
    <row r="525" spans="1:4" ht="12.6" customHeight="1" x14ac:dyDescent="0.2">
      <c r="A525" s="32"/>
      <c r="B525" s="17" t="s">
        <v>174</v>
      </c>
      <c r="C525" s="193">
        <v>183.37</v>
      </c>
      <c r="D525" s="13"/>
    </row>
    <row r="526" spans="1:4" ht="12.6" customHeight="1" x14ac:dyDescent="0.2">
      <c r="A526" s="32"/>
      <c r="B526" s="17" t="s">
        <v>355</v>
      </c>
      <c r="C526" s="193">
        <v>11.04</v>
      </c>
      <c r="D526" s="13"/>
    </row>
    <row r="527" spans="1:4" ht="12.6" customHeight="1" x14ac:dyDescent="0.2">
      <c r="A527" s="32"/>
      <c r="B527" s="17" t="s">
        <v>312</v>
      </c>
      <c r="C527" s="193">
        <v>574.87700000000007</v>
      </c>
      <c r="D527" s="13"/>
    </row>
    <row r="528" spans="1:4" ht="12.6" customHeight="1" x14ac:dyDescent="0.2">
      <c r="A528" s="32"/>
      <c r="B528" s="17" t="s">
        <v>313</v>
      </c>
      <c r="C528" s="193">
        <v>202.54500000000002</v>
      </c>
      <c r="D528" s="13"/>
    </row>
    <row r="529" spans="1:8" ht="12.6" customHeight="1" x14ac:dyDescent="0.2">
      <c r="A529" s="32"/>
      <c r="B529" s="17" t="s">
        <v>547</v>
      </c>
      <c r="C529" s="193">
        <v>94.754000000000005</v>
      </c>
      <c r="D529" s="13"/>
    </row>
    <row r="530" spans="1:8" ht="12.6" customHeight="1" x14ac:dyDescent="0.2">
      <c r="A530" s="32"/>
      <c r="B530" s="17" t="s">
        <v>548</v>
      </c>
      <c r="C530" s="193">
        <v>118.78299999999999</v>
      </c>
      <c r="D530" s="13"/>
    </row>
    <row r="531" spans="1:8" ht="12.6" customHeight="1" x14ac:dyDescent="0.2">
      <c r="A531" s="32"/>
      <c r="B531" s="17" t="s">
        <v>363</v>
      </c>
      <c r="C531" s="193">
        <v>131.48291999999998</v>
      </c>
      <c r="D531" s="13"/>
    </row>
    <row r="532" spans="1:8" ht="13.5" thickBot="1" x14ac:dyDescent="0.25">
      <c r="B532" s="64"/>
      <c r="C532" s="204"/>
    </row>
    <row r="533" spans="1:8" ht="14.25" thickTop="1" thickBot="1" x14ac:dyDescent="0.25">
      <c r="A533" s="8" t="s">
        <v>32</v>
      </c>
      <c r="B533" s="53"/>
      <c r="C533" s="9">
        <f>SUM(C8,C50,C52,C54,C68,C70,C72,C117,C119,C141,C143,C223,C225,C227,C229,C278,C339,C341,C396,C398,C400,C450,C454)</f>
        <v>333265.70224075473</v>
      </c>
      <c r="H533" s="530"/>
    </row>
    <row r="534" spans="1:8" x14ac:dyDescent="0.2">
      <c r="A534" s="276" t="s">
        <v>521</v>
      </c>
      <c r="B534" s="12"/>
      <c r="C534" s="383"/>
    </row>
    <row r="535" spans="1:8" x14ac:dyDescent="0.2">
      <c r="A535" s="12" t="s">
        <v>527</v>
      </c>
      <c r="B535" s="35"/>
      <c r="C535" s="302"/>
    </row>
    <row r="536" spans="1:8" x14ac:dyDescent="0.2">
      <c r="A536" s="160" t="s">
        <v>538</v>
      </c>
      <c r="B536" s="218"/>
      <c r="C536" s="261"/>
    </row>
    <row r="540" spans="1:8" x14ac:dyDescent="0.2">
      <c r="B540" s="35"/>
    </row>
  </sheetData>
  <mergeCells count="2">
    <mergeCell ref="B3:C3"/>
    <mergeCell ref="B4:C4"/>
  </mergeCells>
  <phoneticPr fontId="4" type="noConversion"/>
  <printOptions horizontalCentered="1"/>
  <pageMargins left="0.98425196850393704" right="0.98425196850393704" top="0.59055118110236227" bottom="0.74803149606299213" header="0.39370078740157483" footer="0.19685039370078741"/>
  <pageSetup paperSize="9" firstPageNumber="3" orientation="portrait" r:id="rId1"/>
  <headerFooter alignWithMargins="0">
    <oddFooter xml:space="preserve">&amp;R&amp;8&amp;P+23  &amp;10
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9">
    <tabColor rgb="FF92D050"/>
  </sheetPr>
  <dimension ref="A1:E168"/>
  <sheetViews>
    <sheetView topLeftCell="A244" zoomScaleNormal="100" workbookViewId="0">
      <selection activeCell="P41" sqref="P41"/>
    </sheetView>
  </sheetViews>
  <sheetFormatPr baseColWidth="10" defaultRowHeight="12.75" x14ac:dyDescent="0.2"/>
  <cols>
    <col min="1" max="1" width="30.5703125" customWidth="1"/>
    <col min="2" max="2" width="33.140625" customWidth="1"/>
    <col min="3" max="3" width="18.85546875" style="264" customWidth="1"/>
  </cols>
  <sheetData>
    <row r="1" spans="1:3" ht="24" customHeight="1" x14ac:dyDescent="0.2">
      <c r="A1" s="279" t="s">
        <v>952</v>
      </c>
      <c r="B1" s="278"/>
      <c r="C1" s="74"/>
    </row>
    <row r="2" spans="1:3" ht="8.25" customHeight="1" x14ac:dyDescent="0.2">
      <c r="A2" s="280"/>
      <c r="B2" s="6"/>
      <c r="C2" s="6"/>
    </row>
    <row r="3" spans="1:3" s="13" customFormat="1" ht="12" customHeight="1" x14ac:dyDescent="0.2">
      <c r="A3" s="44" t="s">
        <v>499</v>
      </c>
      <c r="B3" s="599" t="s">
        <v>500</v>
      </c>
      <c r="C3" s="599"/>
    </row>
    <row r="4" spans="1:3" s="13" customFormat="1" x14ac:dyDescent="0.2">
      <c r="B4" s="599" t="s">
        <v>1506</v>
      </c>
      <c r="C4" s="599"/>
    </row>
    <row r="5" spans="1:3" s="13" customFormat="1" ht="13.5" thickBot="1" x14ac:dyDescent="0.25">
      <c r="A5" s="602" t="s">
        <v>248</v>
      </c>
      <c r="B5" s="603"/>
      <c r="C5" s="422" t="s">
        <v>247</v>
      </c>
    </row>
    <row r="6" spans="1:3" s="13" customFormat="1" x14ac:dyDescent="0.2">
      <c r="A6" s="604" t="s">
        <v>564</v>
      </c>
      <c r="B6" s="606" t="s">
        <v>119</v>
      </c>
      <c r="C6" s="422" t="s">
        <v>220</v>
      </c>
    </row>
    <row r="7" spans="1:3" s="13" customFormat="1" ht="11.25" customHeight="1" thickBot="1" x14ac:dyDescent="0.25">
      <c r="A7" s="605"/>
      <c r="B7" s="605"/>
      <c r="C7" s="423" t="s">
        <v>16</v>
      </c>
    </row>
    <row r="8" spans="1:3" s="17" customFormat="1" ht="12.6" customHeight="1" x14ac:dyDescent="0.2">
      <c r="A8" s="17" t="s">
        <v>280</v>
      </c>
      <c r="B8" s="37" t="s">
        <v>141</v>
      </c>
      <c r="C8" s="186">
        <v>2103.2594150943396</v>
      </c>
    </row>
    <row r="9" spans="1:3" s="17" customFormat="1" ht="12.6" customHeight="1" x14ac:dyDescent="0.2">
      <c r="A9" s="17" t="s">
        <v>336</v>
      </c>
      <c r="B9" s="45" t="s">
        <v>57</v>
      </c>
      <c r="C9" s="186">
        <v>100.042</v>
      </c>
    </row>
    <row r="10" spans="1:3" s="17" customFormat="1" ht="12.6" customHeight="1" x14ac:dyDescent="0.2">
      <c r="A10" s="17" t="s">
        <v>378</v>
      </c>
      <c r="B10" s="45" t="s">
        <v>177</v>
      </c>
      <c r="C10" s="186">
        <v>675.77799999999991</v>
      </c>
    </row>
    <row r="11" spans="1:3" s="17" customFormat="1" ht="12.6" customHeight="1" x14ac:dyDescent="0.2">
      <c r="A11" s="35" t="s">
        <v>415</v>
      </c>
      <c r="B11" s="35"/>
      <c r="C11" s="68">
        <v>26.969999999999995</v>
      </c>
    </row>
    <row r="12" spans="1:3" s="17" customFormat="1" ht="12.6" customHeight="1" x14ac:dyDescent="0.2">
      <c r="A12" s="35" t="s">
        <v>523</v>
      </c>
      <c r="B12" s="45" t="s">
        <v>88</v>
      </c>
      <c r="C12" s="186">
        <v>432.60500000000013</v>
      </c>
    </row>
    <row r="13" spans="1:3" s="17" customFormat="1" ht="12.6" customHeight="1" x14ac:dyDescent="0.2">
      <c r="A13" s="17" t="s">
        <v>189</v>
      </c>
      <c r="B13" s="45"/>
      <c r="C13" s="186">
        <v>1054.8159999999996</v>
      </c>
    </row>
    <row r="14" spans="1:3" s="17" customFormat="1" ht="12.6" customHeight="1" x14ac:dyDescent="0.2">
      <c r="A14" s="17" t="s">
        <v>299</v>
      </c>
      <c r="B14" s="102" t="s">
        <v>184</v>
      </c>
      <c r="C14" s="186">
        <v>1892.9569999999999</v>
      </c>
    </row>
    <row r="15" spans="1:3" s="17" customFormat="1" ht="12.6" customHeight="1" x14ac:dyDescent="0.2">
      <c r="A15" s="17" t="s">
        <v>337</v>
      </c>
      <c r="B15" s="45" t="s">
        <v>85</v>
      </c>
      <c r="C15" s="186">
        <v>2809.2650000000003</v>
      </c>
    </row>
    <row r="16" spans="1:3" s="17" customFormat="1" ht="12.6" customHeight="1" x14ac:dyDescent="0.2">
      <c r="A16" s="6" t="s">
        <v>338</v>
      </c>
      <c r="B16" s="37" t="s">
        <v>82</v>
      </c>
      <c r="C16" s="186">
        <v>391.31400000000002</v>
      </c>
    </row>
    <row r="17" spans="1:3" s="17" customFormat="1" ht="12.6" customHeight="1" x14ac:dyDescent="0.2">
      <c r="A17" s="17" t="s">
        <v>339</v>
      </c>
      <c r="B17" s="45"/>
      <c r="C17" s="186">
        <v>110.524</v>
      </c>
    </row>
    <row r="18" spans="1:3" s="17" customFormat="1" ht="12.6" customHeight="1" x14ac:dyDescent="0.2">
      <c r="A18" s="17" t="s">
        <v>388</v>
      </c>
      <c r="B18" s="45"/>
      <c r="C18" s="186">
        <v>40.24499999999999</v>
      </c>
    </row>
    <row r="19" spans="1:3" s="17" customFormat="1" ht="12.6" customHeight="1" x14ac:dyDescent="0.2">
      <c r="A19" s="17" t="s">
        <v>167</v>
      </c>
      <c r="B19" s="45" t="s">
        <v>4</v>
      </c>
      <c r="C19" s="186">
        <v>977.18200000000013</v>
      </c>
    </row>
    <row r="20" spans="1:3" s="17" customFormat="1" ht="12.6" customHeight="1" x14ac:dyDescent="0.2">
      <c r="A20" s="17" t="s">
        <v>317</v>
      </c>
      <c r="B20" s="45" t="s">
        <v>83</v>
      </c>
      <c r="C20" s="186">
        <v>295.47899999999998</v>
      </c>
    </row>
    <row r="21" spans="1:3" s="17" customFormat="1" ht="12.6" customHeight="1" x14ac:dyDescent="0.2">
      <c r="A21" s="17" t="s">
        <v>172</v>
      </c>
      <c r="B21" s="45"/>
      <c r="C21" s="186">
        <v>418.52010000000024</v>
      </c>
    </row>
    <row r="22" spans="1:3" s="17" customFormat="1" ht="12.6" customHeight="1" x14ac:dyDescent="0.2">
      <c r="A22" s="58" t="s">
        <v>359</v>
      </c>
      <c r="B22" s="566" t="s">
        <v>129</v>
      </c>
      <c r="C22" s="186">
        <v>2088.5340000000001</v>
      </c>
    </row>
    <row r="23" spans="1:3" s="58" customFormat="1" ht="12.6" customHeight="1" x14ac:dyDescent="0.2">
      <c r="A23" s="67" t="s">
        <v>525</v>
      </c>
      <c r="B23" s="67"/>
      <c r="C23" s="68">
        <v>284.55699999999996</v>
      </c>
    </row>
    <row r="24" spans="1:3" s="17" customFormat="1" ht="12.6" customHeight="1" x14ac:dyDescent="0.2">
      <c r="A24" s="17" t="s">
        <v>300</v>
      </c>
      <c r="B24" s="45" t="s">
        <v>176</v>
      </c>
      <c r="C24" s="186">
        <v>18978.260099999996</v>
      </c>
    </row>
    <row r="25" spans="1:3" s="17" customFormat="1" ht="12.6" customHeight="1" x14ac:dyDescent="0.2">
      <c r="A25" s="17" t="s">
        <v>318</v>
      </c>
      <c r="B25" s="45" t="s">
        <v>384</v>
      </c>
      <c r="C25" s="186">
        <v>1172.5600000000002</v>
      </c>
    </row>
    <row r="26" spans="1:3" s="17" customFormat="1" ht="12.6" customHeight="1" x14ac:dyDescent="0.2">
      <c r="A26" s="17" t="s">
        <v>301</v>
      </c>
      <c r="B26" s="45" t="s">
        <v>370</v>
      </c>
      <c r="C26" s="186">
        <v>328.61799999999994</v>
      </c>
    </row>
    <row r="27" spans="1:3" s="17" customFormat="1" ht="12.6" customHeight="1" x14ac:dyDescent="0.2">
      <c r="A27" s="17" t="s">
        <v>340</v>
      </c>
      <c r="B27" s="37" t="s">
        <v>135</v>
      </c>
      <c r="C27" s="186">
        <v>3571.0410000000002</v>
      </c>
    </row>
    <row r="28" spans="1:3" s="17" customFormat="1" ht="12.6" customHeight="1" x14ac:dyDescent="0.2">
      <c r="A28" s="17" t="s">
        <v>250</v>
      </c>
      <c r="B28" s="135" t="s">
        <v>76</v>
      </c>
      <c r="C28" s="186">
        <v>4145.7150000000001</v>
      </c>
    </row>
    <row r="29" spans="1:3" s="17" customFormat="1" ht="12.6" customHeight="1" x14ac:dyDescent="0.2">
      <c r="A29" s="17" t="s">
        <v>196</v>
      </c>
      <c r="B29" s="45"/>
      <c r="C29" s="186">
        <v>60.287000000000006</v>
      </c>
    </row>
    <row r="30" spans="1:3" s="17" customFormat="1" ht="12.6" customHeight="1" x14ac:dyDescent="0.2">
      <c r="A30" s="17" t="s">
        <v>302</v>
      </c>
      <c r="B30" s="45" t="s">
        <v>376</v>
      </c>
      <c r="C30" s="186">
        <v>3501.5769433962273</v>
      </c>
    </row>
    <row r="31" spans="1:3" s="17" customFormat="1" ht="12.6" customHeight="1" x14ac:dyDescent="0.2">
      <c r="A31" s="17" t="s">
        <v>161</v>
      </c>
      <c r="B31" s="45" t="s">
        <v>381</v>
      </c>
      <c r="C31" s="68">
        <v>337.58100000000002</v>
      </c>
    </row>
    <row r="32" spans="1:3" s="17" customFormat="1" ht="12.6" customHeight="1" x14ac:dyDescent="0.2">
      <c r="A32" s="17" t="s">
        <v>251</v>
      </c>
      <c r="B32" s="135" t="s">
        <v>124</v>
      </c>
      <c r="C32" s="186">
        <v>1764.3629999999998</v>
      </c>
    </row>
    <row r="33" spans="1:3" s="17" customFormat="1" ht="12.6" customHeight="1" x14ac:dyDescent="0.2">
      <c r="A33" s="17" t="s">
        <v>365</v>
      </c>
      <c r="B33" s="45" t="s">
        <v>369</v>
      </c>
      <c r="C33" s="186">
        <v>634.79399999999953</v>
      </c>
    </row>
    <row r="34" spans="1:3" s="17" customFormat="1" ht="12.6" customHeight="1" x14ac:dyDescent="0.2">
      <c r="A34" s="17" t="s">
        <v>252</v>
      </c>
      <c r="B34" s="45" t="s">
        <v>9</v>
      </c>
      <c r="C34" s="186">
        <v>120.36199999999998</v>
      </c>
    </row>
    <row r="35" spans="1:3" s="17" customFormat="1" ht="12.6" customHeight="1" x14ac:dyDescent="0.2">
      <c r="A35" s="17" t="s">
        <v>253</v>
      </c>
      <c r="B35" s="135" t="s">
        <v>169</v>
      </c>
      <c r="C35" s="186">
        <v>5405.6209999999992</v>
      </c>
    </row>
    <row r="36" spans="1:3" s="17" customFormat="1" ht="12.6" customHeight="1" x14ac:dyDescent="0.2">
      <c r="A36" s="110" t="s">
        <v>1429</v>
      </c>
      <c r="B36" s="45"/>
      <c r="C36" s="186">
        <v>64.006</v>
      </c>
    </row>
    <row r="37" spans="1:3" s="17" customFormat="1" ht="12.6" customHeight="1" x14ac:dyDescent="0.2">
      <c r="A37" s="89" t="s">
        <v>75</v>
      </c>
      <c r="B37" s="135" t="s">
        <v>79</v>
      </c>
      <c r="C37" s="68">
        <v>553.59899999999982</v>
      </c>
    </row>
    <row r="38" spans="1:3" s="17" customFormat="1" ht="12.6" customHeight="1" x14ac:dyDescent="0.2">
      <c r="A38" s="89" t="s">
        <v>394</v>
      </c>
      <c r="B38" s="45"/>
      <c r="C38" s="186">
        <v>116.13499999999999</v>
      </c>
    </row>
    <row r="39" spans="1:3" s="17" customFormat="1" ht="12.6" customHeight="1" x14ac:dyDescent="0.2">
      <c r="A39" s="89" t="s">
        <v>162</v>
      </c>
      <c r="B39" s="45" t="s">
        <v>386</v>
      </c>
      <c r="C39" s="186">
        <v>632.11199999999985</v>
      </c>
    </row>
    <row r="40" spans="1:3" s="17" customFormat="1" ht="12.6" customHeight="1" x14ac:dyDescent="0.2">
      <c r="A40" s="17" t="s">
        <v>166</v>
      </c>
      <c r="B40" s="45"/>
      <c r="C40" s="186">
        <v>216.84599999999998</v>
      </c>
    </row>
    <row r="41" spans="1:3" s="17" customFormat="1" ht="12.6" customHeight="1" x14ac:dyDescent="0.2">
      <c r="A41" s="17" t="s">
        <v>163</v>
      </c>
      <c r="B41" s="45"/>
      <c r="C41" s="186">
        <v>1054.5680000000002</v>
      </c>
    </row>
    <row r="42" spans="1:3" s="17" customFormat="1" ht="12.6" customHeight="1" x14ac:dyDescent="0.2">
      <c r="A42" s="17" t="s">
        <v>341</v>
      </c>
      <c r="B42" s="45" t="s">
        <v>215</v>
      </c>
      <c r="C42" s="186">
        <v>79.283000000000001</v>
      </c>
    </row>
    <row r="43" spans="1:3" s="17" customFormat="1" ht="12.6" customHeight="1" x14ac:dyDescent="0.2">
      <c r="A43" s="17" t="s">
        <v>190</v>
      </c>
      <c r="B43" s="45"/>
      <c r="C43" s="186">
        <v>174.09400000000002</v>
      </c>
    </row>
    <row r="44" spans="1:3" s="17" customFormat="1" ht="12.6" customHeight="1" x14ac:dyDescent="0.2">
      <c r="A44" s="35" t="s">
        <v>398</v>
      </c>
      <c r="B44" s="35"/>
      <c r="C44" s="68">
        <v>101.36500000000002</v>
      </c>
    </row>
    <row r="45" spans="1:3" s="17" customFormat="1" ht="12.6" customHeight="1" x14ac:dyDescent="0.2">
      <c r="A45" s="17" t="s">
        <v>254</v>
      </c>
      <c r="B45" s="45" t="s">
        <v>181</v>
      </c>
      <c r="C45" s="186">
        <v>569.12699999999995</v>
      </c>
    </row>
    <row r="46" spans="1:3" s="12" customFormat="1" ht="12.6" customHeight="1" x14ac:dyDescent="0.2">
      <c r="A46" s="35" t="s">
        <v>1449</v>
      </c>
      <c r="B46" s="35"/>
      <c r="C46" s="68">
        <v>45.588999999999999</v>
      </c>
    </row>
    <row r="47" spans="1:3" s="17" customFormat="1" ht="12.6" customHeight="1" x14ac:dyDescent="0.2">
      <c r="A47" s="35" t="s">
        <v>255</v>
      </c>
      <c r="B47" s="35"/>
      <c r="C47" s="68">
        <v>168.71600000000001</v>
      </c>
    </row>
    <row r="48" spans="1:3" s="17" customFormat="1" ht="12.6" customHeight="1" x14ac:dyDescent="0.2">
      <c r="A48" s="17" t="s">
        <v>480</v>
      </c>
      <c r="B48" s="35"/>
      <c r="C48" s="68">
        <v>75.054000000000002</v>
      </c>
    </row>
    <row r="49" spans="1:4" s="17" customFormat="1" ht="12.6" customHeight="1" x14ac:dyDescent="0.2">
      <c r="A49" s="17" t="s">
        <v>282</v>
      </c>
      <c r="B49" s="45"/>
      <c r="C49" s="186">
        <v>5541.9099999999971</v>
      </c>
    </row>
    <row r="50" spans="1:4" s="17" customFormat="1" ht="12.6" customHeight="1" x14ac:dyDescent="0.2">
      <c r="A50" s="17" t="s">
        <v>319</v>
      </c>
      <c r="B50" s="135" t="s">
        <v>128</v>
      </c>
      <c r="C50" s="186">
        <v>11164.884000000002</v>
      </c>
    </row>
    <row r="51" spans="1:4" ht="12.6" customHeight="1" x14ac:dyDescent="0.2">
      <c r="A51" s="38" t="s">
        <v>522</v>
      </c>
      <c r="B51" s="137" t="s">
        <v>212</v>
      </c>
      <c r="C51" s="186">
        <v>833.54</v>
      </c>
    </row>
    <row r="52" spans="1:4" s="6" customFormat="1" ht="12.6" customHeight="1" x14ac:dyDescent="0.2">
      <c r="A52" s="58" t="s">
        <v>257</v>
      </c>
      <c r="B52" s="37" t="s">
        <v>39</v>
      </c>
      <c r="C52" s="186">
        <v>22600.552979245294</v>
      </c>
      <c r="D52" s="17"/>
    </row>
    <row r="53" spans="1:4" s="17" customFormat="1" ht="12.6" customHeight="1" x14ac:dyDescent="0.2">
      <c r="A53" s="17" t="s">
        <v>320</v>
      </c>
      <c r="B53" s="136"/>
      <c r="C53" s="186">
        <v>62.484999999999992</v>
      </c>
    </row>
    <row r="54" spans="1:4" s="17" customFormat="1" ht="12.6" customHeight="1" x14ac:dyDescent="0.2">
      <c r="A54" s="17" t="s">
        <v>258</v>
      </c>
      <c r="B54" s="136" t="s">
        <v>125</v>
      </c>
      <c r="C54" s="186">
        <v>1158.576</v>
      </c>
    </row>
    <row r="55" spans="1:4" s="17" customFormat="1" ht="12.6" customHeight="1" x14ac:dyDescent="0.2">
      <c r="A55" s="6" t="s">
        <v>259</v>
      </c>
      <c r="B55" s="37" t="s">
        <v>121</v>
      </c>
      <c r="C55" s="262">
        <v>1784.0420000000008</v>
      </c>
    </row>
    <row r="56" spans="1:4" s="17" customFormat="1" ht="12.6" customHeight="1" x14ac:dyDescent="0.2">
      <c r="A56" s="17" t="s">
        <v>303</v>
      </c>
      <c r="B56" s="45"/>
      <c r="C56" s="186">
        <v>179.21100000000001</v>
      </c>
    </row>
    <row r="57" spans="1:4" s="17" customFormat="1" ht="12.6" customHeight="1" x14ac:dyDescent="0.2">
      <c r="A57" s="17" t="s">
        <v>549</v>
      </c>
      <c r="C57" s="186">
        <v>1350.0819999999997</v>
      </c>
    </row>
    <row r="58" spans="1:4" s="17" customFormat="1" ht="12.6" customHeight="1" x14ac:dyDescent="0.2">
      <c r="A58" s="17" t="s">
        <v>151</v>
      </c>
      <c r="B58" s="45"/>
      <c r="C58" s="186">
        <v>224.22299999999996</v>
      </c>
    </row>
    <row r="59" spans="1:4" s="17" customFormat="1" ht="12.6" customHeight="1" x14ac:dyDescent="0.2">
      <c r="A59" s="17" t="s">
        <v>412</v>
      </c>
      <c r="B59" s="45"/>
      <c r="C59" s="186">
        <v>3665.8523999999989</v>
      </c>
    </row>
    <row r="60" spans="1:4" s="17" customFormat="1" ht="12.6" customHeight="1" x14ac:dyDescent="0.2">
      <c r="A60" s="17" t="s">
        <v>304</v>
      </c>
      <c r="B60" s="135" t="s">
        <v>136</v>
      </c>
      <c r="C60" s="186">
        <v>59.92</v>
      </c>
    </row>
    <row r="61" spans="1:4" s="17" customFormat="1" ht="12.6" customHeight="1" x14ac:dyDescent="0.2">
      <c r="A61" s="165" t="s">
        <v>985</v>
      </c>
      <c r="B61" s="111"/>
      <c r="C61" s="223"/>
    </row>
    <row r="62" spans="1:4" s="17" customFormat="1" ht="12.6" customHeight="1" x14ac:dyDescent="0.2">
      <c r="A62" s="17" t="s">
        <v>1082</v>
      </c>
      <c r="B62" s="45"/>
      <c r="C62" s="186">
        <v>375.26400000000001</v>
      </c>
    </row>
    <row r="63" spans="1:4" s="17" customFormat="1" ht="12.6" customHeight="1" x14ac:dyDescent="0.2">
      <c r="A63" s="35" t="s">
        <v>284</v>
      </c>
      <c r="B63" s="45"/>
      <c r="C63" s="186">
        <v>46.423000000000002</v>
      </c>
    </row>
    <row r="64" spans="1:4" s="17" customFormat="1" ht="12.6" customHeight="1" x14ac:dyDescent="0.2">
      <c r="A64" s="17" t="s">
        <v>322</v>
      </c>
      <c r="B64" s="45" t="s">
        <v>130</v>
      </c>
      <c r="C64" s="186">
        <v>564.73059999999987</v>
      </c>
    </row>
    <row r="65" spans="1:3" s="17" customFormat="1" ht="12.6" customHeight="1" x14ac:dyDescent="0.2">
      <c r="A65" s="17" t="s">
        <v>343</v>
      </c>
      <c r="B65" s="45" t="s">
        <v>188</v>
      </c>
      <c r="C65" s="186">
        <v>78.16</v>
      </c>
    </row>
    <row r="66" spans="1:3" s="17" customFormat="1" ht="12.6" customHeight="1" x14ac:dyDescent="0.2">
      <c r="A66" s="17" t="s">
        <v>285</v>
      </c>
      <c r="B66" s="135" t="s">
        <v>142</v>
      </c>
      <c r="C66" s="186">
        <v>8424.6009999999969</v>
      </c>
    </row>
    <row r="67" spans="1:3" s="17" customFormat="1" ht="12.6" customHeight="1" x14ac:dyDescent="0.2">
      <c r="A67" s="35" t="s">
        <v>524</v>
      </c>
      <c r="B67" s="135" t="s">
        <v>127</v>
      </c>
      <c r="C67" s="186">
        <v>1079.4429999999998</v>
      </c>
    </row>
    <row r="68" spans="1:3" s="17" customFormat="1" ht="12.6" customHeight="1" x14ac:dyDescent="0.2">
      <c r="A68" s="17" t="s">
        <v>352</v>
      </c>
      <c r="B68" s="45" t="s">
        <v>87</v>
      </c>
      <c r="C68" s="186">
        <v>135.68200000000002</v>
      </c>
    </row>
    <row r="69" spans="1:3" s="17" customFormat="1" ht="12.6" customHeight="1" x14ac:dyDescent="0.2">
      <c r="A69" s="17" t="s">
        <v>262</v>
      </c>
      <c r="B69" s="135" t="s">
        <v>138</v>
      </c>
      <c r="C69" s="186">
        <v>743.7320566037738</v>
      </c>
    </row>
    <row r="70" spans="1:3" s="17" customFormat="1" ht="12.6" customHeight="1" x14ac:dyDescent="0.2">
      <c r="A70" s="17" t="s">
        <v>353</v>
      </c>
      <c r="B70" s="45" t="s">
        <v>375</v>
      </c>
      <c r="C70" s="186">
        <v>177.40199999999999</v>
      </c>
    </row>
    <row r="71" spans="1:3" s="17" customFormat="1" ht="12.6" customHeight="1" x14ac:dyDescent="0.2">
      <c r="A71" s="17" t="s">
        <v>149</v>
      </c>
      <c r="B71" s="45"/>
      <c r="C71" s="186">
        <v>22.181000000000001</v>
      </c>
    </row>
    <row r="72" spans="1:3" s="17" customFormat="1" ht="12.6" customHeight="1" x14ac:dyDescent="0.2">
      <c r="A72" s="35" t="s">
        <v>323</v>
      </c>
      <c r="B72" s="45" t="s">
        <v>80</v>
      </c>
      <c r="C72" s="186">
        <v>341.95799999999997</v>
      </c>
    </row>
    <row r="73" spans="1:3" s="17" customFormat="1" ht="12.6" customHeight="1" x14ac:dyDescent="0.2">
      <c r="A73" s="17" t="s">
        <v>187</v>
      </c>
      <c r="B73" s="45" t="s">
        <v>380</v>
      </c>
      <c r="C73" s="186">
        <v>2632.768999999998</v>
      </c>
    </row>
    <row r="74" spans="1:3" s="17" customFormat="1" ht="12.6" customHeight="1" x14ac:dyDescent="0.2">
      <c r="A74" s="17" t="s">
        <v>305</v>
      </c>
      <c r="B74" s="45" t="s">
        <v>192</v>
      </c>
      <c r="C74" s="186">
        <v>3092.9090000000015</v>
      </c>
    </row>
    <row r="75" spans="1:3" s="17" customFormat="1" ht="12.6" customHeight="1" x14ac:dyDescent="0.2">
      <c r="A75" s="35" t="s">
        <v>483</v>
      </c>
      <c r="B75" s="45"/>
      <c r="C75" s="17">
        <v>303.84400000000005</v>
      </c>
    </row>
    <row r="76" spans="1:3" s="17" customFormat="1" ht="12.6" customHeight="1" x14ac:dyDescent="0.2">
      <c r="A76" s="17" t="s">
        <v>1088</v>
      </c>
      <c r="B76" s="45"/>
      <c r="C76" s="186">
        <v>22.145000000000003</v>
      </c>
    </row>
    <row r="77" spans="1:3" s="17" customFormat="1" ht="12.6" customHeight="1" x14ac:dyDescent="0.2">
      <c r="A77" s="6" t="s">
        <v>344</v>
      </c>
      <c r="B77" s="37" t="s">
        <v>61</v>
      </c>
      <c r="C77" s="225">
        <v>146.97900000000001</v>
      </c>
    </row>
    <row r="78" spans="1:3" s="17" customFormat="1" ht="12.6" customHeight="1" x14ac:dyDescent="0.2">
      <c r="A78" s="17" t="s">
        <v>367</v>
      </c>
      <c r="B78" s="45"/>
      <c r="C78" s="186">
        <v>42.35</v>
      </c>
    </row>
    <row r="79" spans="1:3" s="17" customFormat="1" ht="12.6" customHeight="1" x14ac:dyDescent="0.2">
      <c r="A79" s="17" t="s">
        <v>263</v>
      </c>
      <c r="B79" s="135" t="s">
        <v>123</v>
      </c>
      <c r="C79" s="186">
        <v>9231.3658415094305</v>
      </c>
    </row>
    <row r="80" spans="1:3" s="17" customFormat="1" ht="12.6" customHeight="1" x14ac:dyDescent="0.2">
      <c r="A80" s="17" t="s">
        <v>324</v>
      </c>
      <c r="B80" s="20" t="s">
        <v>8</v>
      </c>
      <c r="C80" s="186">
        <v>537.60839999999996</v>
      </c>
    </row>
    <row r="81" spans="1:4" s="17" customFormat="1" ht="12.6" customHeight="1" x14ac:dyDescent="0.2">
      <c r="A81" s="17" t="s">
        <v>306</v>
      </c>
      <c r="B81" s="37" t="s">
        <v>1</v>
      </c>
      <c r="C81" s="186">
        <v>1757.4729000000002</v>
      </c>
    </row>
    <row r="82" spans="1:4" s="17" customFormat="1" ht="12.6" customHeight="1" x14ac:dyDescent="0.2">
      <c r="A82" s="17" t="s">
        <v>307</v>
      </c>
      <c r="B82" s="45" t="s">
        <v>374</v>
      </c>
      <c r="C82" s="186">
        <v>161.82799999999997</v>
      </c>
    </row>
    <row r="83" spans="1:4" s="17" customFormat="1" ht="12.6" customHeight="1" x14ac:dyDescent="0.2">
      <c r="A83" s="35" t="s">
        <v>1058</v>
      </c>
      <c r="C83" s="186">
        <v>91.483999999999995</v>
      </c>
    </row>
    <row r="84" spans="1:4" s="36" customFormat="1" ht="12.6" customHeight="1" x14ac:dyDescent="0.2">
      <c r="A84" s="6" t="s">
        <v>345</v>
      </c>
      <c r="B84" s="37"/>
      <c r="C84" s="262">
        <v>394.39599999999996</v>
      </c>
    </row>
    <row r="85" spans="1:4" s="17" customFormat="1" ht="12.6" customHeight="1" x14ac:dyDescent="0.2">
      <c r="A85" s="17" t="s">
        <v>308</v>
      </c>
      <c r="B85" s="37" t="s">
        <v>137</v>
      </c>
      <c r="C85" s="186">
        <v>2527.3639999999996</v>
      </c>
    </row>
    <row r="86" spans="1:4" s="17" customFormat="1" ht="12.6" customHeight="1" x14ac:dyDescent="0.2">
      <c r="A86" s="17" t="s">
        <v>288</v>
      </c>
      <c r="B86" s="45" t="s">
        <v>175</v>
      </c>
      <c r="C86" s="186">
        <v>836.99400000000014</v>
      </c>
    </row>
    <row r="87" spans="1:4" s="17" customFormat="1" ht="12.6" customHeight="1" x14ac:dyDescent="0.2">
      <c r="A87" s="17" t="s">
        <v>289</v>
      </c>
      <c r="B87" s="45" t="s">
        <v>139</v>
      </c>
      <c r="C87" s="186">
        <v>1187.8599999999999</v>
      </c>
    </row>
    <row r="88" spans="1:4" s="12" customFormat="1" ht="12.6" customHeight="1" x14ac:dyDescent="0.2">
      <c r="A88" s="35" t="s">
        <v>414</v>
      </c>
      <c r="B88" s="35"/>
      <c r="C88" s="68">
        <v>103.19599999999997</v>
      </c>
      <c r="D88" s="17"/>
    </row>
    <row r="89" spans="1:4" s="17" customFormat="1" ht="12.6" customHeight="1" x14ac:dyDescent="0.2">
      <c r="A89" s="17" t="s">
        <v>290</v>
      </c>
      <c r="B89" s="45" t="s">
        <v>134</v>
      </c>
      <c r="C89" s="186">
        <v>6818.9599999999973</v>
      </c>
    </row>
    <row r="90" spans="1:4" s="17" customFormat="1" ht="12.6" customHeight="1" x14ac:dyDescent="0.2">
      <c r="A90" s="17" t="s">
        <v>62</v>
      </c>
      <c r="B90" s="135" t="s">
        <v>126</v>
      </c>
      <c r="C90" s="186">
        <v>8293.9406886792422</v>
      </c>
    </row>
    <row r="91" spans="1:4" s="17" customFormat="1" ht="12.6" customHeight="1" x14ac:dyDescent="0.2">
      <c r="A91" s="17" t="s">
        <v>291</v>
      </c>
      <c r="B91" s="135" t="s">
        <v>3</v>
      </c>
      <c r="C91" s="186">
        <v>2650.7767000000003</v>
      </c>
    </row>
    <row r="92" spans="1:4" s="17" customFormat="1" ht="12.6" customHeight="1" x14ac:dyDescent="0.2">
      <c r="A92" s="17" t="s">
        <v>1437</v>
      </c>
      <c r="B92" s="45"/>
      <c r="C92" s="186">
        <v>34.362000000000002</v>
      </c>
    </row>
    <row r="93" spans="1:4" s="17" customFormat="1" ht="12.6" customHeight="1" x14ac:dyDescent="0.2">
      <c r="A93" s="33" t="s">
        <v>417</v>
      </c>
      <c r="B93" s="37" t="s">
        <v>6</v>
      </c>
      <c r="C93" s="68">
        <v>627.66099999999994</v>
      </c>
    </row>
    <row r="94" spans="1:4" s="17" customFormat="1" ht="12.6" customHeight="1" x14ac:dyDescent="0.2">
      <c r="A94" s="17" t="s">
        <v>148</v>
      </c>
      <c r="B94" s="45"/>
      <c r="C94" s="186">
        <v>26.273</v>
      </c>
    </row>
    <row r="95" spans="1:4" s="17" customFormat="1" ht="12.6" customHeight="1" x14ac:dyDescent="0.2">
      <c r="A95" s="35" t="s">
        <v>399</v>
      </c>
      <c r="B95" s="35"/>
      <c r="C95" s="68">
        <v>589.70000000000005</v>
      </c>
    </row>
    <row r="96" spans="1:4" s="17" customFormat="1" ht="12.6" customHeight="1" x14ac:dyDescent="0.2">
      <c r="A96" s="35" t="s">
        <v>1477</v>
      </c>
      <c r="B96" s="45"/>
      <c r="C96" s="186">
        <v>21.378999999999998</v>
      </c>
    </row>
    <row r="97" spans="1:3" s="17" customFormat="1" ht="12.6" customHeight="1" x14ac:dyDescent="0.2">
      <c r="A97" s="17" t="s">
        <v>325</v>
      </c>
      <c r="B97" s="45" t="s">
        <v>7</v>
      </c>
      <c r="C97" s="186">
        <v>1005.0349999999999</v>
      </c>
    </row>
    <row r="98" spans="1:3" s="17" customFormat="1" ht="12.6" customHeight="1" x14ac:dyDescent="0.2">
      <c r="A98" s="17" t="s">
        <v>550</v>
      </c>
      <c r="B98" s="45"/>
      <c r="C98" s="186">
        <v>97.156999999999954</v>
      </c>
    </row>
    <row r="99" spans="1:3" s="17" customFormat="1" ht="12.6" customHeight="1" x14ac:dyDescent="0.2">
      <c r="A99" s="35" t="s">
        <v>292</v>
      </c>
      <c r="B99" s="35"/>
      <c r="C99" s="186">
        <v>222</v>
      </c>
    </row>
    <row r="100" spans="1:3" s="17" customFormat="1" ht="12.6" customHeight="1" x14ac:dyDescent="0.2">
      <c r="A100" s="35" t="s">
        <v>390</v>
      </c>
      <c r="B100" s="35"/>
      <c r="C100" s="68">
        <v>72.661000000000001</v>
      </c>
    </row>
    <row r="101" spans="1:3" s="17" customFormat="1" ht="12.6" customHeight="1" x14ac:dyDescent="0.2">
      <c r="A101" s="17" t="s">
        <v>1072</v>
      </c>
      <c r="B101" s="45"/>
      <c r="C101" s="186">
        <v>60.559000000000012</v>
      </c>
    </row>
    <row r="102" spans="1:3" s="17" customFormat="1" ht="12.6" customHeight="1" x14ac:dyDescent="0.2">
      <c r="A102" s="35" t="s">
        <v>1267</v>
      </c>
      <c r="B102" s="45"/>
      <c r="C102" s="17">
        <v>21</v>
      </c>
    </row>
    <row r="103" spans="1:3" s="17" customFormat="1" ht="12.6" customHeight="1" x14ac:dyDescent="0.2">
      <c r="A103" s="17" t="s">
        <v>387</v>
      </c>
      <c r="C103" s="68">
        <v>181.41900000000001</v>
      </c>
    </row>
    <row r="104" spans="1:3" s="17" customFormat="1" ht="12.6" customHeight="1" x14ac:dyDescent="0.2">
      <c r="A104" s="17" t="s">
        <v>164</v>
      </c>
      <c r="B104" s="45" t="s">
        <v>379</v>
      </c>
      <c r="C104" s="186">
        <v>325.41980000000001</v>
      </c>
    </row>
    <row r="105" spans="1:3" s="17" customFormat="1" ht="12.6" customHeight="1" x14ac:dyDescent="0.2">
      <c r="A105" s="35" t="s">
        <v>551</v>
      </c>
      <c r="B105" s="35"/>
      <c r="C105" s="68">
        <v>43.411999999999985</v>
      </c>
    </row>
    <row r="106" spans="1:3" s="17" customFormat="1" ht="12.6" customHeight="1" x14ac:dyDescent="0.2">
      <c r="A106" s="35" t="s">
        <v>960</v>
      </c>
      <c r="B106" s="35"/>
      <c r="C106" s="68">
        <v>136.73599999999999</v>
      </c>
    </row>
    <row r="107" spans="1:3" s="17" customFormat="1" ht="12.6" customHeight="1" x14ac:dyDescent="0.2">
      <c r="A107" s="17" t="s">
        <v>552</v>
      </c>
      <c r="B107" s="20"/>
      <c r="C107" s="186">
        <v>189.77099999999999</v>
      </c>
    </row>
    <row r="108" spans="1:3" s="17" customFormat="1" ht="12.6" customHeight="1" x14ac:dyDescent="0.2">
      <c r="A108" s="17" t="s">
        <v>401</v>
      </c>
      <c r="B108" s="45"/>
      <c r="C108" s="186">
        <v>44.841999999999992</v>
      </c>
    </row>
    <row r="109" spans="1:3" s="17" customFormat="1" ht="12.6" customHeight="1" x14ac:dyDescent="0.2">
      <c r="A109" s="35" t="s">
        <v>1083</v>
      </c>
      <c r="B109" s="20"/>
      <c r="C109" s="186">
        <v>27.699999999999996</v>
      </c>
    </row>
    <row r="110" spans="1:3" s="17" customFormat="1" ht="12.6" customHeight="1" x14ac:dyDescent="0.2">
      <c r="A110" s="17" t="s">
        <v>31</v>
      </c>
      <c r="B110" s="45" t="s">
        <v>183</v>
      </c>
      <c r="C110" s="186">
        <v>55589.549000000006</v>
      </c>
    </row>
    <row r="111" spans="1:3" s="17" customFormat="1" ht="12.6" customHeight="1" x14ac:dyDescent="0.2">
      <c r="A111" s="35" t="s">
        <v>402</v>
      </c>
      <c r="B111" s="35"/>
      <c r="C111" s="68">
        <v>162.19999999999996</v>
      </c>
    </row>
    <row r="112" spans="1:3" s="17" customFormat="1" ht="12.6" customHeight="1" x14ac:dyDescent="0.2">
      <c r="A112" s="67" t="s">
        <v>529</v>
      </c>
      <c r="B112" s="137" t="s">
        <v>133</v>
      </c>
      <c r="C112" s="186">
        <v>2871.9580000000005</v>
      </c>
    </row>
    <row r="113" spans="1:3" s="17" customFormat="1" ht="12.6" customHeight="1" x14ac:dyDescent="0.2">
      <c r="A113" s="17" t="s">
        <v>293</v>
      </c>
      <c r="B113" s="135" t="s">
        <v>2</v>
      </c>
      <c r="C113" s="186">
        <v>6393.1554905660369</v>
      </c>
    </row>
    <row r="114" spans="1:3" s="17" customFormat="1" ht="12.6" customHeight="1" x14ac:dyDescent="0.2">
      <c r="A114" s="17" t="s">
        <v>368</v>
      </c>
      <c r="B114" s="20"/>
      <c r="C114" s="186">
        <v>22.93</v>
      </c>
    </row>
    <row r="115" spans="1:3" s="17" customFormat="1" ht="12.6" customHeight="1" x14ac:dyDescent="0.2">
      <c r="A115" s="165" t="s">
        <v>985</v>
      </c>
      <c r="B115" s="111"/>
      <c r="C115" s="223"/>
    </row>
    <row r="116" spans="1:3" s="17" customFormat="1" ht="12.6" customHeight="1" x14ac:dyDescent="0.2">
      <c r="A116" s="35" t="s">
        <v>150</v>
      </c>
      <c r="B116" s="35"/>
      <c r="C116" s="68">
        <v>31.840000000000003</v>
      </c>
    </row>
    <row r="117" spans="1:3" s="17" customFormat="1" ht="12.6" customHeight="1" x14ac:dyDescent="0.2">
      <c r="A117" s="17" t="s">
        <v>273</v>
      </c>
      <c r="B117" s="45" t="s">
        <v>0</v>
      </c>
      <c r="C117" s="186">
        <v>128.26299999999998</v>
      </c>
    </row>
    <row r="118" spans="1:3" s="17" customFormat="1" ht="12.6" customHeight="1" x14ac:dyDescent="0.2">
      <c r="A118" s="17" t="s">
        <v>326</v>
      </c>
      <c r="B118" s="45" t="s">
        <v>10</v>
      </c>
      <c r="C118" s="186">
        <v>597.01699999999994</v>
      </c>
    </row>
    <row r="119" spans="1:3" s="17" customFormat="1" ht="12.6" customHeight="1" x14ac:dyDescent="0.2">
      <c r="A119" s="35" t="s">
        <v>393</v>
      </c>
      <c r="B119" s="35"/>
      <c r="C119" s="68">
        <v>175.03700000000001</v>
      </c>
    </row>
    <row r="120" spans="1:3" s="17" customFormat="1" ht="12.6" customHeight="1" x14ac:dyDescent="0.2">
      <c r="A120" s="17" t="s">
        <v>185</v>
      </c>
      <c r="B120" s="20"/>
      <c r="C120" s="186">
        <v>277.37499999999989</v>
      </c>
    </row>
    <row r="121" spans="1:3" s="17" customFormat="1" ht="12.6" customHeight="1" x14ac:dyDescent="0.2">
      <c r="A121" s="35" t="s">
        <v>1505</v>
      </c>
      <c r="B121" s="35"/>
      <c r="C121" s="68">
        <v>76.77000000000001</v>
      </c>
    </row>
    <row r="122" spans="1:3" s="17" customFormat="1" ht="12.6" customHeight="1" x14ac:dyDescent="0.2">
      <c r="A122" s="17" t="s">
        <v>327</v>
      </c>
      <c r="B122" s="45" t="s">
        <v>201</v>
      </c>
      <c r="C122" s="186">
        <v>954.8309999999999</v>
      </c>
    </row>
    <row r="123" spans="1:3" s="17" customFormat="1" ht="12.6" customHeight="1" x14ac:dyDescent="0.2">
      <c r="A123" s="35" t="s">
        <v>179</v>
      </c>
      <c r="B123" s="35" t="s">
        <v>131</v>
      </c>
      <c r="C123" s="68">
        <v>742.25499999999988</v>
      </c>
    </row>
    <row r="124" spans="1:3" s="17" customFormat="1" ht="12.6" customHeight="1" x14ac:dyDescent="0.2">
      <c r="A124" s="17" t="s">
        <v>12</v>
      </c>
      <c r="B124" s="45"/>
      <c r="C124" s="186">
        <v>554.58699999999999</v>
      </c>
    </row>
    <row r="125" spans="1:3" s="17" customFormat="1" ht="12.6" customHeight="1" x14ac:dyDescent="0.2">
      <c r="A125" s="17" t="s">
        <v>328</v>
      </c>
      <c r="B125" s="45" t="s">
        <v>180</v>
      </c>
      <c r="C125" s="186">
        <v>371.39400000000006</v>
      </c>
    </row>
    <row r="126" spans="1:3" s="17" customFormat="1" ht="12.6" customHeight="1" x14ac:dyDescent="0.2">
      <c r="A126" s="17" t="s">
        <v>329</v>
      </c>
      <c r="B126" s="135" t="s">
        <v>78</v>
      </c>
      <c r="C126" s="186">
        <v>606.26799999999992</v>
      </c>
    </row>
    <row r="127" spans="1:3" s="17" customFormat="1" ht="12.6" customHeight="1" x14ac:dyDescent="0.2">
      <c r="A127" s="17" t="s">
        <v>539</v>
      </c>
      <c r="B127" s="45"/>
      <c r="C127" s="186">
        <v>61.268999999999998</v>
      </c>
    </row>
    <row r="128" spans="1:3" s="17" customFormat="1" ht="12.6" customHeight="1" x14ac:dyDescent="0.2">
      <c r="A128" s="17" t="s">
        <v>294</v>
      </c>
      <c r="B128" s="45" t="s">
        <v>173</v>
      </c>
      <c r="C128" s="186">
        <v>214.70500000000001</v>
      </c>
    </row>
    <row r="129" spans="1:3" s="17" customFormat="1" ht="12.6" customHeight="1" x14ac:dyDescent="0.2">
      <c r="A129" s="6" t="s">
        <v>265</v>
      </c>
      <c r="B129" s="37" t="s">
        <v>5</v>
      </c>
      <c r="C129" s="186">
        <v>881.74099999999999</v>
      </c>
    </row>
    <row r="130" spans="1:3" s="17" customFormat="1" ht="12.6" customHeight="1" x14ac:dyDescent="0.2">
      <c r="A130" s="17" t="s">
        <v>347</v>
      </c>
      <c r="B130" s="45" t="s">
        <v>198</v>
      </c>
      <c r="C130" s="186">
        <v>23.299000000000003</v>
      </c>
    </row>
    <row r="131" spans="1:3" s="17" customFormat="1" ht="12.6" customHeight="1" x14ac:dyDescent="0.2">
      <c r="A131" s="17" t="s">
        <v>266</v>
      </c>
      <c r="C131" s="186">
        <v>3393.2739999999999</v>
      </c>
    </row>
    <row r="132" spans="1:3" s="17" customFormat="1" ht="12.6" customHeight="1" x14ac:dyDescent="0.2">
      <c r="A132" s="17" t="s">
        <v>146</v>
      </c>
      <c r="B132" s="136"/>
      <c r="C132" s="186">
        <v>26.333000000000002</v>
      </c>
    </row>
    <row r="133" spans="1:3" s="17" customFormat="1" ht="12.6" customHeight="1" x14ac:dyDescent="0.2">
      <c r="A133" s="17" t="s">
        <v>182</v>
      </c>
      <c r="B133" s="45" t="s">
        <v>385</v>
      </c>
      <c r="C133" s="186">
        <v>158.30499999999998</v>
      </c>
    </row>
    <row r="134" spans="1:3" s="17" customFormat="1" ht="12.6" customHeight="1" x14ac:dyDescent="0.2">
      <c r="A134" s="33" t="s">
        <v>526</v>
      </c>
      <c r="B134" s="45" t="s">
        <v>13</v>
      </c>
      <c r="C134" s="186">
        <v>238.28299999999999</v>
      </c>
    </row>
    <row r="135" spans="1:3" s="17" customFormat="1" ht="12.6" customHeight="1" x14ac:dyDescent="0.2">
      <c r="A135" s="35" t="s">
        <v>1261</v>
      </c>
      <c r="B135" s="35"/>
      <c r="C135" s="68">
        <v>33.119999999999997</v>
      </c>
    </row>
    <row r="136" spans="1:3" s="17" customFormat="1" ht="12.6" customHeight="1" x14ac:dyDescent="0.2">
      <c r="A136" s="17" t="s">
        <v>1262</v>
      </c>
      <c r="B136" s="20"/>
      <c r="C136" s="186">
        <v>52.309999999999995</v>
      </c>
    </row>
    <row r="137" spans="1:3" s="17" customFormat="1" ht="12.6" customHeight="1" x14ac:dyDescent="0.2">
      <c r="A137" s="35" t="s">
        <v>1084</v>
      </c>
      <c r="B137" s="35"/>
      <c r="C137" s="68">
        <v>550.79999999999984</v>
      </c>
    </row>
    <row r="138" spans="1:3" s="17" customFormat="1" ht="12.6" customHeight="1" x14ac:dyDescent="0.2">
      <c r="A138" s="17" t="s">
        <v>268</v>
      </c>
      <c r="C138" s="186">
        <v>605.84000000000026</v>
      </c>
    </row>
    <row r="139" spans="1:3" s="17" customFormat="1" ht="12.6" customHeight="1" x14ac:dyDescent="0.2">
      <c r="A139" s="17" t="s">
        <v>309</v>
      </c>
      <c r="B139" s="135" t="s">
        <v>77</v>
      </c>
      <c r="C139" s="186">
        <v>22000.807000000004</v>
      </c>
    </row>
    <row r="140" spans="1:3" s="17" customFormat="1" ht="12.6" customHeight="1" x14ac:dyDescent="0.2">
      <c r="A140" s="17" t="s">
        <v>310</v>
      </c>
      <c r="B140" s="45" t="s">
        <v>84</v>
      </c>
      <c r="C140" s="186">
        <v>297.97899999999998</v>
      </c>
    </row>
    <row r="141" spans="1:3" s="17" customFormat="1" ht="12.6" customHeight="1" x14ac:dyDescent="0.2">
      <c r="A141" s="17" t="s">
        <v>395</v>
      </c>
      <c r="B141" s="136"/>
      <c r="C141" s="186">
        <v>216.38100000000003</v>
      </c>
    </row>
    <row r="142" spans="1:3" s="17" customFormat="1" ht="12.6" customHeight="1" x14ac:dyDescent="0.2">
      <c r="A142" s="35" t="s">
        <v>331</v>
      </c>
      <c r="B142" s="35"/>
      <c r="C142" s="68">
        <v>51.555000000000007</v>
      </c>
    </row>
    <row r="143" spans="1:3" s="17" customFormat="1" ht="12.6" customHeight="1" x14ac:dyDescent="0.2">
      <c r="A143" s="35" t="s">
        <v>391</v>
      </c>
      <c r="B143" s="37" t="s">
        <v>132</v>
      </c>
      <c r="C143" s="186">
        <v>785.94999999999993</v>
      </c>
    </row>
    <row r="144" spans="1:3" s="17" customFormat="1" ht="12.6" customHeight="1" x14ac:dyDescent="0.2">
      <c r="A144" s="35" t="s">
        <v>1263</v>
      </c>
      <c r="B144" s="45"/>
      <c r="C144" s="17">
        <v>35.989999999999995</v>
      </c>
    </row>
    <row r="145" spans="1:3" s="17" customFormat="1" ht="12.6" customHeight="1" x14ac:dyDescent="0.2">
      <c r="A145" s="17" t="s">
        <v>542</v>
      </c>
      <c r="B145" s="45"/>
      <c r="C145" s="186">
        <v>85.352999999999994</v>
      </c>
    </row>
    <row r="146" spans="1:3" s="17" customFormat="1" ht="12.6" customHeight="1" x14ac:dyDescent="0.2">
      <c r="A146" s="17" t="s">
        <v>269</v>
      </c>
      <c r="B146" s="45" t="s">
        <v>8</v>
      </c>
      <c r="C146" s="186">
        <v>290.14</v>
      </c>
    </row>
    <row r="147" spans="1:3" s="17" customFormat="1" ht="12.6" customHeight="1" x14ac:dyDescent="0.2">
      <c r="A147" s="17" t="s">
        <v>270</v>
      </c>
      <c r="B147" s="135" t="s">
        <v>122</v>
      </c>
      <c r="C147" s="186">
        <v>57826.113981132134</v>
      </c>
    </row>
    <row r="148" spans="1:3" s="17" customFormat="1" ht="12.6" customHeight="1" x14ac:dyDescent="0.2">
      <c r="A148" s="17" t="s">
        <v>174</v>
      </c>
      <c r="B148" s="45"/>
      <c r="C148" s="186">
        <v>1429.5730000000008</v>
      </c>
    </row>
    <row r="149" spans="1:3" s="17" customFormat="1" ht="12.6" customHeight="1" x14ac:dyDescent="0.2">
      <c r="A149" s="35" t="s">
        <v>1265</v>
      </c>
      <c r="B149" s="45"/>
      <c r="C149" s="186">
        <v>53.13</v>
      </c>
    </row>
    <row r="150" spans="1:3" s="17" customFormat="1" ht="12.6" customHeight="1" x14ac:dyDescent="0.2">
      <c r="A150" s="17" t="s">
        <v>355</v>
      </c>
      <c r="B150" s="45"/>
      <c r="C150" s="186">
        <v>33.320999999999998</v>
      </c>
    </row>
    <row r="151" spans="1:3" s="17" customFormat="1" ht="12.6" customHeight="1" x14ac:dyDescent="0.2">
      <c r="A151" s="17" t="s">
        <v>170</v>
      </c>
      <c r="B151" s="45"/>
      <c r="C151" s="186">
        <v>471.92399999999998</v>
      </c>
    </row>
    <row r="152" spans="1:3" s="17" customFormat="1" ht="12.6" customHeight="1" x14ac:dyDescent="0.2">
      <c r="A152" s="17" t="s">
        <v>348</v>
      </c>
      <c r="B152" s="135" t="s">
        <v>140</v>
      </c>
      <c r="C152" s="68">
        <v>984.05899999999997</v>
      </c>
    </row>
    <row r="153" spans="1:3" s="17" customFormat="1" ht="12.6" customHeight="1" x14ac:dyDescent="0.2">
      <c r="A153" s="17" t="s">
        <v>296</v>
      </c>
      <c r="B153" s="45" t="s">
        <v>60</v>
      </c>
      <c r="C153" s="186">
        <v>20.388000000000002</v>
      </c>
    </row>
    <row r="154" spans="1:3" s="17" customFormat="1" ht="12.6" customHeight="1" x14ac:dyDescent="0.2">
      <c r="A154" s="35" t="s">
        <v>311</v>
      </c>
      <c r="B154" s="35"/>
      <c r="C154" s="68">
        <v>69.635000000000005</v>
      </c>
    </row>
    <row r="155" spans="1:3" s="12" customFormat="1" ht="12.6" customHeight="1" x14ac:dyDescent="0.2">
      <c r="A155" s="17" t="s">
        <v>312</v>
      </c>
      <c r="B155" s="45" t="s">
        <v>81</v>
      </c>
      <c r="C155" s="186">
        <v>1150.2199999999998</v>
      </c>
    </row>
    <row r="156" spans="1:3" s="35" customFormat="1" ht="12.6" customHeight="1" x14ac:dyDescent="0.2">
      <c r="A156" s="35" t="s">
        <v>349</v>
      </c>
      <c r="B156"/>
      <c r="C156" s="68">
        <v>139.99699999999999</v>
      </c>
    </row>
    <row r="157" spans="1:3" s="218" customFormat="1" ht="12.6" customHeight="1" x14ac:dyDescent="0.2">
      <c r="A157" s="17" t="s">
        <v>313</v>
      </c>
      <c r="B157" s="45" t="s">
        <v>14</v>
      </c>
      <c r="C157" s="186">
        <v>212.995</v>
      </c>
    </row>
    <row r="158" spans="1:3" s="17" customFormat="1" ht="12.6" customHeight="1" x14ac:dyDescent="0.2">
      <c r="A158" s="35" t="s">
        <v>200</v>
      </c>
      <c r="B158" s="35"/>
      <c r="C158" s="68">
        <v>26.265999999999998</v>
      </c>
    </row>
    <row r="159" spans="1:3" s="17" customFormat="1" ht="12.6" customHeight="1" x14ac:dyDescent="0.2">
      <c r="A159" s="17" t="s">
        <v>547</v>
      </c>
      <c r="B159" s="45" t="s">
        <v>143</v>
      </c>
      <c r="C159" s="186">
        <v>6785.9029245282973</v>
      </c>
    </row>
    <row r="160" spans="1:3" ht="12.6" customHeight="1" x14ac:dyDescent="0.2">
      <c r="A160" s="17" t="s">
        <v>548</v>
      </c>
      <c r="B160" s="45"/>
      <c r="C160" s="186">
        <v>513.75399999999991</v>
      </c>
    </row>
    <row r="161" spans="1:5" ht="12.6" customHeight="1" thickBot="1" x14ac:dyDescent="0.25">
      <c r="A161" s="17" t="s">
        <v>363</v>
      </c>
      <c r="B161" s="45"/>
      <c r="C161" s="186">
        <v>1240.0549199999998</v>
      </c>
    </row>
    <row r="162" spans="1:5" s="15" customFormat="1" ht="12.6" customHeight="1" thickTop="1" x14ac:dyDescent="0.2">
      <c r="A162" s="394" t="s">
        <v>120</v>
      </c>
      <c r="B162" s="394"/>
      <c r="C162" s="395">
        <f>SUM(C8:C161)</f>
        <v>333265.70224075473</v>
      </c>
      <c r="D162" s="17"/>
    </row>
    <row r="163" spans="1:5" ht="12.6" customHeight="1" x14ac:dyDescent="0.2">
      <c r="A163" s="276" t="s">
        <v>521</v>
      </c>
      <c r="B163" s="12"/>
      <c r="C163" s="277"/>
    </row>
    <row r="164" spans="1:5" ht="12.6" customHeight="1" x14ac:dyDescent="0.2">
      <c r="A164" s="12" t="s">
        <v>527</v>
      </c>
      <c r="B164" s="35"/>
      <c r="C164" s="64"/>
    </row>
    <row r="165" spans="1:5" ht="12.6" customHeight="1" x14ac:dyDescent="0.2">
      <c r="A165" s="160" t="s">
        <v>985</v>
      </c>
      <c r="B165" s="218"/>
      <c r="C165" s="255"/>
      <c r="E165" s="5"/>
    </row>
    <row r="166" spans="1:5" x14ac:dyDescent="0.2">
      <c r="B166" s="5"/>
    </row>
    <row r="168" spans="1:5" x14ac:dyDescent="0.2">
      <c r="A168" s="160" t="s">
        <v>1123</v>
      </c>
    </row>
  </sheetData>
  <autoFilter ref="A7:C165" xr:uid="{00000000-0009-0000-0000-00000E000000}"/>
  <mergeCells count="5">
    <mergeCell ref="A5:B5"/>
    <mergeCell ref="A6:A7"/>
    <mergeCell ref="B6:B7"/>
    <mergeCell ref="B3:C3"/>
    <mergeCell ref="B4:C4"/>
  </mergeCells>
  <phoneticPr fontId="4" type="noConversion"/>
  <printOptions horizontalCentered="1"/>
  <pageMargins left="0.78740157480314965" right="0.78740157480314965" top="0.59055118110236227" bottom="0.70866141732283472" header="0.19685039370078741" footer="0.19685039370078741"/>
  <pageSetup paperSize="9" orientation="portrait" r:id="rId1"/>
  <headerFooter>
    <oddFooter xml:space="preserve">&amp;R&amp;8&amp;P+33&amp;10
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0">
    <tabColor rgb="FF92D050"/>
  </sheetPr>
  <dimension ref="A2:L62"/>
  <sheetViews>
    <sheetView zoomScaleNormal="75" workbookViewId="0">
      <selection activeCell="J12" sqref="J12"/>
    </sheetView>
  </sheetViews>
  <sheetFormatPr baseColWidth="10" defaultRowHeight="12.75" x14ac:dyDescent="0.2"/>
  <cols>
    <col min="1" max="1" width="22.7109375" style="17" customWidth="1"/>
    <col min="2" max="2" width="14.7109375" style="47" customWidth="1"/>
    <col min="3" max="5" width="13.42578125" style="47" customWidth="1"/>
    <col min="6" max="6" width="15" customWidth="1"/>
    <col min="7" max="7" width="11.42578125" style="129" customWidth="1"/>
    <col min="8" max="8" width="10.42578125" style="129" customWidth="1"/>
    <col min="9" max="9" width="11.42578125" style="408" customWidth="1"/>
    <col min="10" max="10" width="11.42578125" style="554"/>
    <col min="11" max="11" width="11.42578125" style="408"/>
  </cols>
  <sheetData>
    <row r="2" spans="1:10" x14ac:dyDescent="0.2">
      <c r="A2" s="196" t="s">
        <v>217</v>
      </c>
      <c r="B2" s="94"/>
      <c r="C2" s="94"/>
      <c r="D2" s="94"/>
      <c r="E2" s="94"/>
      <c r="F2" s="87"/>
      <c r="G2" s="88"/>
      <c r="H2" s="88"/>
    </row>
    <row r="3" spans="1:10" ht="14.25" x14ac:dyDescent="0.2">
      <c r="A3" s="196" t="s">
        <v>1513</v>
      </c>
      <c r="B3" s="91"/>
      <c r="C3" s="91"/>
      <c r="D3" s="91"/>
      <c r="E3" s="91"/>
      <c r="F3" s="90"/>
      <c r="G3" s="88"/>
      <c r="H3" s="88"/>
      <c r="I3" s="408" t="s">
        <v>219</v>
      </c>
    </row>
    <row r="4" spans="1:10" x14ac:dyDescent="0.2">
      <c r="I4" s="408" t="s">
        <v>270</v>
      </c>
      <c r="J4" s="554">
        <v>151836.6053846154</v>
      </c>
    </row>
    <row r="5" spans="1:10" x14ac:dyDescent="0.2">
      <c r="I5" s="408" t="s">
        <v>340</v>
      </c>
      <c r="J5" s="554">
        <v>139506.74200000006</v>
      </c>
    </row>
    <row r="6" spans="1:10" x14ac:dyDescent="0.2">
      <c r="I6" s="408" t="s">
        <v>31</v>
      </c>
      <c r="J6" s="554">
        <v>108448.80007692309</v>
      </c>
    </row>
    <row r="7" spans="1:10" x14ac:dyDescent="0.2">
      <c r="I7" s="408" t="s">
        <v>263</v>
      </c>
      <c r="J7" s="554">
        <v>101967.66530769237</v>
      </c>
    </row>
    <row r="8" spans="1:10" x14ac:dyDescent="0.2">
      <c r="I8" s="408" t="s">
        <v>309</v>
      </c>
      <c r="J8" s="554">
        <v>101324.00807692306</v>
      </c>
    </row>
    <row r="9" spans="1:10" x14ac:dyDescent="0.2">
      <c r="I9" s="408" t="s">
        <v>257</v>
      </c>
      <c r="J9" s="554">
        <v>98860.676576922953</v>
      </c>
    </row>
    <row r="10" spans="1:10" x14ac:dyDescent="0.2">
      <c r="I10" s="408" t="s">
        <v>300</v>
      </c>
      <c r="J10" s="554">
        <v>92536.966038461527</v>
      </c>
    </row>
    <row r="11" spans="1:10" x14ac:dyDescent="0.2">
      <c r="I11" s="408" t="s">
        <v>250</v>
      </c>
      <c r="J11" s="554">
        <v>69947.263615384625</v>
      </c>
    </row>
    <row r="12" spans="1:10" x14ac:dyDescent="0.2">
      <c r="I12" s="408" t="s">
        <v>319</v>
      </c>
      <c r="J12" s="554">
        <v>57448.985384615429</v>
      </c>
    </row>
    <row r="13" spans="1:10" x14ac:dyDescent="0.2">
      <c r="G13" s="88"/>
      <c r="H13" s="88"/>
      <c r="I13" s="408" t="s">
        <v>285</v>
      </c>
      <c r="J13" s="554">
        <v>43370.736923076918</v>
      </c>
    </row>
    <row r="14" spans="1:10" x14ac:dyDescent="0.2">
      <c r="I14" s="408" t="s">
        <v>359</v>
      </c>
      <c r="J14" s="554">
        <v>36464.499461538449</v>
      </c>
    </row>
    <row r="15" spans="1:10" x14ac:dyDescent="0.2">
      <c r="I15" s="408" t="s">
        <v>259</v>
      </c>
      <c r="J15" s="554">
        <v>35699.72880000007</v>
      </c>
    </row>
    <row r="16" spans="1:10" x14ac:dyDescent="0.2">
      <c r="I16" s="408" t="s">
        <v>251</v>
      </c>
      <c r="J16" s="554">
        <v>33109.457230769229</v>
      </c>
    </row>
    <row r="17" spans="1:11" x14ac:dyDescent="0.2">
      <c r="I17" s="408" t="s">
        <v>264</v>
      </c>
      <c r="J17" s="554">
        <v>26449.766923076921</v>
      </c>
    </row>
    <row r="18" spans="1:11" x14ac:dyDescent="0.2">
      <c r="I18" s="408" t="s">
        <v>293</v>
      </c>
      <c r="J18" s="554">
        <v>23727.118692307697</v>
      </c>
    </row>
    <row r="19" spans="1:11" x14ac:dyDescent="0.2">
      <c r="I19" s="408" t="s">
        <v>416</v>
      </c>
      <c r="J19" s="554">
        <v>18823.105846153852</v>
      </c>
    </row>
    <row r="20" spans="1:11" x14ac:dyDescent="0.2">
      <c r="I20" s="408" t="s">
        <v>253</v>
      </c>
      <c r="J20" s="554">
        <v>18364.181176923074</v>
      </c>
    </row>
    <row r="27" spans="1:11" s="162" customFormat="1" ht="12.75" customHeight="1" x14ac:dyDescent="0.2">
      <c r="A27" s="17"/>
      <c r="B27" s="47"/>
      <c r="C27" s="47"/>
      <c r="D27" s="47"/>
      <c r="E27" s="47"/>
      <c r="F27"/>
      <c r="G27" s="175"/>
      <c r="H27" s="175"/>
      <c r="I27" s="555"/>
      <c r="J27" s="556"/>
      <c r="K27" s="555"/>
    </row>
    <row r="28" spans="1:11" s="162" customFormat="1" ht="12.75" customHeight="1" x14ac:dyDescent="0.2">
      <c r="A28" s="17"/>
      <c r="B28" s="47"/>
      <c r="C28" s="47"/>
      <c r="D28" s="47"/>
      <c r="E28" s="47"/>
      <c r="F28"/>
      <c r="G28" s="175"/>
      <c r="H28" s="175"/>
      <c r="I28" s="555"/>
      <c r="J28" s="556"/>
      <c r="K28" s="555"/>
    </row>
    <row r="32" spans="1:11" x14ac:dyDescent="0.2">
      <c r="B32" s="273" t="s">
        <v>450</v>
      </c>
      <c r="C32" s="94"/>
      <c r="D32" s="94"/>
      <c r="E32" s="94"/>
      <c r="F32" s="87"/>
    </row>
    <row r="33" spans="1:10" ht="14.25" x14ac:dyDescent="0.2">
      <c r="A33" s="196" t="s">
        <v>1514</v>
      </c>
      <c r="B33" s="91"/>
      <c r="C33" s="91"/>
      <c r="D33" s="91"/>
      <c r="E33" s="91"/>
      <c r="F33" s="90"/>
    </row>
    <row r="34" spans="1:10" x14ac:dyDescent="0.2">
      <c r="I34" s="408" t="s">
        <v>270</v>
      </c>
      <c r="J34" s="554">
        <v>57826.113981132134</v>
      </c>
    </row>
    <row r="35" spans="1:10" x14ac:dyDescent="0.2">
      <c r="I35" s="408" t="s">
        <v>31</v>
      </c>
      <c r="J35" s="554">
        <v>55589.549000000006</v>
      </c>
    </row>
    <row r="36" spans="1:10" x14ac:dyDescent="0.2">
      <c r="I36" s="408" t="s">
        <v>257</v>
      </c>
      <c r="J36" s="554">
        <v>22600.552979245294</v>
      </c>
    </row>
    <row r="37" spans="1:10" x14ac:dyDescent="0.2">
      <c r="I37" s="408" t="s">
        <v>309</v>
      </c>
      <c r="J37" s="554">
        <v>22000.807000000004</v>
      </c>
    </row>
    <row r="38" spans="1:10" x14ac:dyDescent="0.2">
      <c r="I38" s="408" t="s">
        <v>300</v>
      </c>
      <c r="J38" s="554">
        <v>18978.260099999996</v>
      </c>
    </row>
    <row r="39" spans="1:10" x14ac:dyDescent="0.2">
      <c r="I39" s="408" t="s">
        <v>319</v>
      </c>
      <c r="J39" s="554">
        <v>11164.884000000002</v>
      </c>
    </row>
    <row r="40" spans="1:10" x14ac:dyDescent="0.2">
      <c r="I40" s="408" t="s">
        <v>263</v>
      </c>
      <c r="J40" s="554">
        <v>9231.3658415094305</v>
      </c>
    </row>
    <row r="41" spans="1:10" x14ac:dyDescent="0.2">
      <c r="I41" s="408" t="s">
        <v>285</v>
      </c>
      <c r="J41" s="554">
        <v>8424.6009999999969</v>
      </c>
    </row>
    <row r="42" spans="1:10" x14ac:dyDescent="0.2">
      <c r="I42" s="408" t="s">
        <v>1521</v>
      </c>
      <c r="J42" s="554">
        <v>8293.9406886792422</v>
      </c>
    </row>
    <row r="43" spans="1:10" x14ac:dyDescent="0.2">
      <c r="I43" s="408" t="s">
        <v>290</v>
      </c>
      <c r="J43" s="554">
        <v>6818.9599999999973</v>
      </c>
    </row>
    <row r="44" spans="1:10" x14ac:dyDescent="0.2">
      <c r="I44" s="408" t="s">
        <v>547</v>
      </c>
      <c r="J44" s="554">
        <v>6785.9029245282973</v>
      </c>
    </row>
    <row r="45" spans="1:10" x14ac:dyDescent="0.2">
      <c r="I45" s="408" t="s">
        <v>293</v>
      </c>
      <c r="J45" s="554">
        <v>6393.1554905660369</v>
      </c>
    </row>
    <row r="46" spans="1:10" x14ac:dyDescent="0.2">
      <c r="I46" s="408" t="s">
        <v>282</v>
      </c>
      <c r="J46" s="554">
        <v>5541.9099999999971</v>
      </c>
    </row>
    <row r="47" spans="1:10" x14ac:dyDescent="0.2">
      <c r="I47" s="408" t="s">
        <v>253</v>
      </c>
      <c r="J47" s="554">
        <v>5405.6209999999992</v>
      </c>
    </row>
    <row r="48" spans="1:10" x14ac:dyDescent="0.2">
      <c r="I48" s="408" t="s">
        <v>250</v>
      </c>
      <c r="J48" s="554">
        <v>4145.7150000000001</v>
      </c>
    </row>
    <row r="49" spans="1:12" x14ac:dyDescent="0.2">
      <c r="I49" s="408" t="s">
        <v>412</v>
      </c>
      <c r="J49" s="554">
        <v>3665.8523999999989</v>
      </c>
      <c r="L49" s="130"/>
    </row>
    <row r="54" spans="1:12" s="35" customFormat="1" x14ac:dyDescent="0.2">
      <c r="A54" s="17"/>
      <c r="B54" s="47"/>
      <c r="C54" s="47"/>
      <c r="D54" s="47"/>
      <c r="E54" s="47"/>
      <c r="F54"/>
      <c r="I54" s="409"/>
      <c r="J54" s="410"/>
      <c r="K54" s="409"/>
    </row>
    <row r="55" spans="1:12" s="218" customFormat="1" ht="12" customHeight="1" x14ac:dyDescent="0.2">
      <c r="A55" s="17"/>
      <c r="B55" s="47"/>
      <c r="C55" s="47"/>
      <c r="D55" s="47"/>
      <c r="E55" s="47"/>
      <c r="F55"/>
      <c r="I55" s="557"/>
      <c r="J55" s="558"/>
      <c r="K55" s="557"/>
    </row>
    <row r="61" spans="1:12" x14ac:dyDescent="0.2">
      <c r="A61" s="12" t="s">
        <v>527</v>
      </c>
      <c r="B61" s="35"/>
      <c r="C61" s="64"/>
      <c r="D61" s="35"/>
      <c r="E61" s="67"/>
      <c r="F61" s="35"/>
    </row>
    <row r="62" spans="1:12" x14ac:dyDescent="0.2">
      <c r="A62" s="160" t="s">
        <v>985</v>
      </c>
      <c r="B62" s="218"/>
      <c r="C62" s="255"/>
      <c r="D62" s="218"/>
      <c r="E62" s="218"/>
      <c r="F62" s="218"/>
    </row>
  </sheetData>
  <phoneticPr fontId="4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5" orientation="portrait" r:id="rId1"/>
  <headerFooter alignWithMargins="0">
    <oddFooter>&amp;R&amp;8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8">
    <tabColor rgb="FF92D050"/>
  </sheetPr>
  <dimension ref="A1:O101"/>
  <sheetViews>
    <sheetView zoomScaleNormal="75" workbookViewId="0">
      <selection activeCell="P41" sqref="P41"/>
    </sheetView>
  </sheetViews>
  <sheetFormatPr baseColWidth="10" defaultRowHeight="12" customHeight="1" x14ac:dyDescent="0.2"/>
  <cols>
    <col min="1" max="1" width="26.42578125" style="35" customWidth="1"/>
    <col min="2" max="2" width="34" style="37" customWidth="1"/>
    <col min="3" max="3" width="28" style="38" customWidth="1"/>
    <col min="4" max="4" width="0.28515625" customWidth="1"/>
    <col min="6" max="6" width="10.140625" customWidth="1"/>
    <col min="7" max="11" width="10.140625" style="408" customWidth="1"/>
    <col min="12" max="12" width="13.5703125" style="408" customWidth="1"/>
    <col min="13" max="13" width="10" style="408" customWidth="1"/>
    <col min="14" max="15" width="11.42578125" style="408"/>
  </cols>
  <sheetData>
    <row r="1" spans="1:15" ht="24" customHeight="1" x14ac:dyDescent="0.2">
      <c r="A1" s="279" t="s">
        <v>952</v>
      </c>
      <c r="B1" s="278"/>
      <c r="C1" s="74"/>
      <c r="D1" s="36"/>
    </row>
    <row r="2" spans="1:15" ht="12" customHeight="1" x14ac:dyDescent="0.2">
      <c r="A2" s="280"/>
      <c r="B2" s="6"/>
      <c r="C2" s="6"/>
    </row>
    <row r="3" spans="1:15" s="15" customFormat="1" ht="12" customHeight="1" x14ac:dyDescent="0.2">
      <c r="A3" s="44" t="s">
        <v>157</v>
      </c>
      <c r="B3" s="43" t="s">
        <v>33</v>
      </c>
      <c r="C3" s="260"/>
      <c r="G3" s="559"/>
      <c r="H3" s="559"/>
      <c r="I3" s="559"/>
      <c r="J3" s="559"/>
      <c r="K3" s="559"/>
      <c r="L3" s="559"/>
      <c r="M3" s="559"/>
      <c r="N3" s="559"/>
      <c r="O3" s="559"/>
    </row>
    <row r="4" spans="1:15" s="15" customFormat="1" ht="12" customHeight="1" x14ac:dyDescent="0.2">
      <c r="A4" s="16"/>
      <c r="B4" s="43" t="s">
        <v>1195</v>
      </c>
      <c r="C4" s="260"/>
      <c r="G4" s="559"/>
      <c r="H4" s="559"/>
      <c r="I4" s="559"/>
      <c r="J4" s="559"/>
      <c r="K4" s="559"/>
      <c r="L4" s="559"/>
      <c r="M4" s="559"/>
      <c r="N4" s="559"/>
      <c r="O4" s="559"/>
    </row>
    <row r="5" spans="1:15" ht="10.9" customHeight="1" x14ac:dyDescent="0.2">
      <c r="A5" s="598" t="s">
        <v>488</v>
      </c>
      <c r="B5" s="598" t="s">
        <v>248</v>
      </c>
      <c r="C5" s="424" t="s">
        <v>34</v>
      </c>
    </row>
    <row r="6" spans="1:15" ht="10.9" customHeight="1" x14ac:dyDescent="0.2">
      <c r="A6" s="598"/>
      <c r="B6" s="598"/>
      <c r="C6" s="424" t="s">
        <v>246</v>
      </c>
    </row>
    <row r="7" spans="1:15" s="35" customFormat="1" ht="11.25" x14ac:dyDescent="0.2">
      <c r="A7" s="33"/>
      <c r="B7" s="33"/>
      <c r="C7" s="34"/>
      <c r="G7" s="409"/>
      <c r="H7" s="409"/>
      <c r="I7" s="409"/>
      <c r="J7" s="409"/>
      <c r="K7" s="409"/>
      <c r="L7" s="409"/>
      <c r="M7" s="409"/>
      <c r="N7" s="409"/>
      <c r="O7" s="409"/>
    </row>
    <row r="8" spans="1:15" s="35" customFormat="1" ht="12.75" x14ac:dyDescent="0.2">
      <c r="A8" s="56" t="s">
        <v>231</v>
      </c>
      <c r="B8" s="33"/>
      <c r="C8" s="48">
        <f>SUM(C9:C12)</f>
        <v>111.06099999999999</v>
      </c>
      <c r="F8"/>
      <c r="G8" s="408"/>
      <c r="H8" s="408"/>
      <c r="I8" s="409"/>
      <c r="J8" s="409"/>
      <c r="K8" s="560"/>
      <c r="L8" s="561"/>
      <c r="M8" s="408"/>
      <c r="N8" s="409"/>
      <c r="O8" s="409"/>
    </row>
    <row r="9" spans="1:15" s="35" customFormat="1" ht="12.75" x14ac:dyDescent="0.2">
      <c r="A9" s="33"/>
      <c r="B9" s="35" t="s">
        <v>258</v>
      </c>
      <c r="C9" s="38">
        <v>3.5670000000000002</v>
      </c>
      <c r="F9"/>
      <c r="G9" s="408"/>
      <c r="H9" s="408"/>
      <c r="I9" s="409"/>
      <c r="J9" s="409"/>
      <c r="K9" s="560"/>
      <c r="L9" s="561"/>
      <c r="M9" s="408"/>
      <c r="N9" s="409"/>
      <c r="O9" s="409"/>
    </row>
    <row r="10" spans="1:15" s="35" customFormat="1" ht="12.75" x14ac:dyDescent="0.2">
      <c r="A10" s="33"/>
      <c r="B10" s="35" t="s">
        <v>1486</v>
      </c>
      <c r="C10" s="38">
        <v>50.618000000000002</v>
      </c>
      <c r="F10"/>
      <c r="G10" s="408"/>
      <c r="H10" s="408"/>
      <c r="I10" s="409"/>
      <c r="J10" s="409"/>
      <c r="K10" s="560"/>
      <c r="L10" s="562"/>
      <c r="M10" s="408"/>
      <c r="N10" s="409"/>
      <c r="O10" s="409"/>
    </row>
    <row r="11" spans="1:15" s="35" customFormat="1" ht="12.75" x14ac:dyDescent="0.2">
      <c r="A11" s="33"/>
      <c r="B11" s="35" t="s">
        <v>309</v>
      </c>
      <c r="C11" s="38">
        <v>56.221999999999994</v>
      </c>
      <c r="F11"/>
      <c r="G11" s="408"/>
      <c r="H11" s="408"/>
      <c r="I11" s="409"/>
      <c r="J11" s="409"/>
      <c r="K11" s="563"/>
      <c r="L11" s="564"/>
      <c r="M11" s="408"/>
      <c r="N11" s="409"/>
      <c r="O11" s="409"/>
    </row>
    <row r="12" spans="1:15" s="35" customFormat="1" ht="12.75" x14ac:dyDescent="0.2">
      <c r="A12" s="33"/>
      <c r="B12" s="35" t="s">
        <v>391</v>
      </c>
      <c r="C12" s="38">
        <v>0.65399999999999991</v>
      </c>
      <c r="F12"/>
      <c r="G12" s="408"/>
      <c r="H12" s="408"/>
      <c r="I12" s="408"/>
      <c r="J12" s="409"/>
      <c r="K12" s="409"/>
      <c r="L12" s="563"/>
      <c r="M12" s="564"/>
      <c r="N12" s="409"/>
      <c r="O12" s="409"/>
    </row>
    <row r="13" spans="1:15" s="35" customFormat="1" ht="12.75" x14ac:dyDescent="0.2">
      <c r="A13" s="33"/>
      <c r="C13" s="38"/>
      <c r="F13"/>
      <c r="G13" s="408"/>
      <c r="H13" s="408"/>
      <c r="I13" s="408"/>
      <c r="J13" s="408"/>
      <c r="K13" s="409"/>
      <c r="L13" s="563"/>
      <c r="M13" s="564"/>
      <c r="N13" s="409"/>
      <c r="O13" s="409"/>
    </row>
    <row r="14" spans="1:15" s="35" customFormat="1" ht="12.75" x14ac:dyDescent="0.2">
      <c r="A14" s="32" t="s">
        <v>235</v>
      </c>
      <c r="B14" s="32"/>
      <c r="C14" s="46">
        <f>SUM(C15:C18)</f>
        <v>2184.4880000000003</v>
      </c>
      <c r="D14"/>
      <c r="F14"/>
      <c r="G14" s="408"/>
      <c r="H14" s="408"/>
      <c r="I14" s="408"/>
      <c r="J14" s="408"/>
      <c r="K14" s="409"/>
      <c r="L14" s="563"/>
      <c r="M14" s="564"/>
      <c r="N14" s="409"/>
      <c r="O14" s="409"/>
    </row>
    <row r="15" spans="1:15" ht="12" customHeight="1" x14ac:dyDescent="0.2">
      <c r="A15" s="88"/>
      <c r="B15" s="66" t="s">
        <v>250</v>
      </c>
      <c r="C15" s="38">
        <v>565.74699999999984</v>
      </c>
      <c r="L15" s="563"/>
      <c r="M15" s="564"/>
    </row>
    <row r="16" spans="1:15" ht="12" customHeight="1" x14ac:dyDescent="0.2">
      <c r="A16" s="88"/>
      <c r="B16" s="66" t="s">
        <v>258</v>
      </c>
      <c r="C16" s="38">
        <v>69.063999999999993</v>
      </c>
      <c r="L16" s="563"/>
      <c r="M16" s="564"/>
    </row>
    <row r="17" spans="1:15" ht="12" customHeight="1" x14ac:dyDescent="0.2">
      <c r="A17" s="88"/>
      <c r="B17" s="66" t="s">
        <v>329</v>
      </c>
      <c r="C17" s="38">
        <v>50.34</v>
      </c>
      <c r="L17" s="563"/>
      <c r="M17" s="564"/>
    </row>
    <row r="18" spans="1:15" ht="12" customHeight="1" x14ac:dyDescent="0.2">
      <c r="B18" s="66" t="s">
        <v>309</v>
      </c>
      <c r="C18" s="38">
        <v>1499.3370000000002</v>
      </c>
      <c r="L18" s="563"/>
      <c r="M18" s="564"/>
    </row>
    <row r="19" spans="1:15" ht="12" customHeight="1" x14ac:dyDescent="0.2">
      <c r="B19" s="66"/>
      <c r="L19" s="458"/>
      <c r="M19" s="565"/>
    </row>
    <row r="20" spans="1:15" ht="12" customHeight="1" x14ac:dyDescent="0.2">
      <c r="A20" s="254" t="s">
        <v>243</v>
      </c>
      <c r="B20" s="35"/>
      <c r="C20" s="131">
        <f>SUM(C21:C29)</f>
        <v>3538.8060000000005</v>
      </c>
      <c r="D20" s="36"/>
    </row>
    <row r="21" spans="1:15" ht="12" customHeight="1" x14ac:dyDescent="0.2">
      <c r="B21" s="35" t="s">
        <v>316</v>
      </c>
      <c r="C21" s="38">
        <v>9.798</v>
      </c>
      <c r="D21" s="36"/>
    </row>
    <row r="22" spans="1:15" ht="12" customHeight="1" x14ac:dyDescent="0.2">
      <c r="B22" s="35" t="s">
        <v>337</v>
      </c>
      <c r="C22" s="38">
        <v>25.956999999999997</v>
      </c>
      <c r="D22" s="36"/>
    </row>
    <row r="23" spans="1:15" ht="12" customHeight="1" x14ac:dyDescent="0.2">
      <c r="B23" s="35" t="s">
        <v>258</v>
      </c>
      <c r="C23" s="38">
        <v>237.25400000000002</v>
      </c>
    </row>
    <row r="24" spans="1:15" s="162" customFormat="1" ht="12.75" x14ac:dyDescent="0.2">
      <c r="A24" s="35"/>
      <c r="B24" s="35" t="s">
        <v>285</v>
      </c>
      <c r="C24" s="38">
        <v>46.492999999999995</v>
      </c>
      <c r="D24"/>
      <c r="F24"/>
      <c r="G24" s="408"/>
      <c r="H24" s="408"/>
      <c r="I24" s="408"/>
      <c r="J24" s="408"/>
      <c r="K24" s="408"/>
      <c r="L24" s="408"/>
      <c r="M24" s="408"/>
      <c r="N24" s="555"/>
      <c r="O24" s="555"/>
    </row>
    <row r="25" spans="1:15" ht="12" customHeight="1" x14ac:dyDescent="0.2">
      <c r="B25" s="35" t="s">
        <v>327</v>
      </c>
      <c r="C25" s="38">
        <v>53.653999999999996</v>
      </c>
    </row>
    <row r="26" spans="1:15" ht="12" customHeight="1" x14ac:dyDescent="0.2">
      <c r="B26" s="35" t="s">
        <v>329</v>
      </c>
      <c r="C26" s="38">
        <v>47.728999999999999</v>
      </c>
      <c r="D26" s="163"/>
      <c r="H26" s="408" t="s">
        <v>309</v>
      </c>
      <c r="I26" s="554">
        <v>4578.5650000000005</v>
      </c>
      <c r="K26" s="408" t="s">
        <v>231</v>
      </c>
      <c r="L26" s="554">
        <v>111.06099999999999</v>
      </c>
    </row>
    <row r="27" spans="1:15" ht="12" customHeight="1" x14ac:dyDescent="0.2">
      <c r="B27" s="35" t="s">
        <v>309</v>
      </c>
      <c r="C27" s="38">
        <v>3023.0060000000003</v>
      </c>
      <c r="H27" s="408" t="s">
        <v>250</v>
      </c>
      <c r="I27" s="554">
        <v>565.74699999999984</v>
      </c>
      <c r="K27" s="408" t="s">
        <v>235</v>
      </c>
      <c r="L27" s="554">
        <v>2184.4880000000003</v>
      </c>
    </row>
    <row r="28" spans="1:15" ht="12" customHeight="1" x14ac:dyDescent="0.2">
      <c r="B28" s="35" t="s">
        <v>391</v>
      </c>
      <c r="C28" s="38">
        <v>84.602000000000004</v>
      </c>
      <c r="H28" s="408" t="s">
        <v>258</v>
      </c>
      <c r="I28" s="554">
        <v>309.88499999999999</v>
      </c>
      <c r="K28" s="408" t="s">
        <v>243</v>
      </c>
      <c r="L28" s="554">
        <v>3538.8060000000005</v>
      </c>
    </row>
    <row r="29" spans="1:15" ht="12" customHeight="1" thickBot="1" x14ac:dyDescent="0.25">
      <c r="B29" s="35" t="s">
        <v>363</v>
      </c>
      <c r="C29" s="38">
        <v>10.312999999999999</v>
      </c>
      <c r="D29" s="174"/>
      <c r="H29" s="408" t="s">
        <v>329</v>
      </c>
      <c r="I29" s="554">
        <v>98.069000000000003</v>
      </c>
      <c r="L29" s="554">
        <f>SUM(L26:L28)</f>
        <v>5834.3550000000014</v>
      </c>
    </row>
    <row r="30" spans="1:15" ht="12" customHeight="1" thickTop="1" thickBot="1" x14ac:dyDescent="0.25">
      <c r="A30" s="8" t="s">
        <v>32</v>
      </c>
      <c r="B30" s="8"/>
      <c r="C30" s="132">
        <f>SUM(C8,C14,C20)</f>
        <v>5834.3550000000014</v>
      </c>
      <c r="H30" s="408" t="s">
        <v>391</v>
      </c>
      <c r="I30" s="554">
        <v>85.256</v>
      </c>
      <c r="L30" s="554"/>
    </row>
    <row r="31" spans="1:15" ht="12" customHeight="1" x14ac:dyDescent="0.2">
      <c r="A31" s="276" t="s">
        <v>521</v>
      </c>
      <c r="B31" s="12"/>
      <c r="C31" s="42"/>
      <c r="H31" s="408" t="s">
        <v>327</v>
      </c>
      <c r="I31" s="554">
        <v>53.653999999999996</v>
      </c>
    </row>
    <row r="32" spans="1:15" ht="12" customHeight="1" x14ac:dyDescent="0.2">
      <c r="A32" s="12" t="s">
        <v>527</v>
      </c>
      <c r="B32" s="22"/>
      <c r="C32" s="42"/>
      <c r="H32" s="408" t="s">
        <v>1486</v>
      </c>
      <c r="I32" s="554">
        <v>50.618000000000002</v>
      </c>
    </row>
    <row r="33" spans="1:11" ht="12" customHeight="1" x14ac:dyDescent="0.2">
      <c r="A33" s="160" t="s">
        <v>985</v>
      </c>
      <c r="B33" s="160"/>
      <c r="C33" s="161"/>
      <c r="H33" s="408" t="s">
        <v>285</v>
      </c>
      <c r="I33" s="554">
        <v>46.492999999999995</v>
      </c>
    </row>
    <row r="34" spans="1:11" ht="12" customHeight="1" x14ac:dyDescent="0.2">
      <c r="A34" s="97" t="s">
        <v>1068</v>
      </c>
      <c r="B34" s="98"/>
      <c r="C34" s="34"/>
      <c r="H34" s="408" t="s">
        <v>337</v>
      </c>
      <c r="I34" s="554">
        <v>25.956999999999997</v>
      </c>
    </row>
    <row r="35" spans="1:11" ht="12" customHeight="1" x14ac:dyDescent="0.2">
      <c r="A35" s="97"/>
      <c r="B35" s="98"/>
      <c r="C35" s="34"/>
      <c r="H35" s="408" t="s">
        <v>363</v>
      </c>
      <c r="I35" s="554">
        <v>20.110999999999997</v>
      </c>
    </row>
    <row r="36" spans="1:11" ht="12" customHeight="1" x14ac:dyDescent="0.2">
      <c r="A36" s="589" t="s">
        <v>418</v>
      </c>
      <c r="B36" s="589"/>
      <c r="C36" s="589"/>
      <c r="I36" s="554">
        <f>SUM(I26:I35)</f>
        <v>5834.3550000000023</v>
      </c>
    </row>
    <row r="37" spans="1:11" ht="12" customHeight="1" x14ac:dyDescent="0.2">
      <c r="A37" s="589" t="s">
        <v>1120</v>
      </c>
      <c r="B37" s="589"/>
      <c r="C37" s="589"/>
      <c r="K37" s="554"/>
    </row>
    <row r="58" spans="1:4" ht="12" customHeight="1" x14ac:dyDescent="0.2">
      <c r="D58" s="162"/>
    </row>
    <row r="61" spans="1:4" ht="12" customHeight="1" x14ac:dyDescent="0.2">
      <c r="A61" s="12"/>
      <c r="B61" s="22"/>
      <c r="C61" s="162"/>
    </row>
    <row r="62" spans="1:4" ht="12" customHeight="1" x14ac:dyDescent="0.2">
      <c r="B62" s="160"/>
    </row>
    <row r="69" spans="1:3" ht="12" customHeight="1" x14ac:dyDescent="0.2">
      <c r="A69" s="589" t="s">
        <v>501</v>
      </c>
      <c r="B69" s="589"/>
      <c r="C69" s="589"/>
    </row>
    <row r="70" spans="1:3" ht="19.5" customHeight="1" x14ac:dyDescent="0.2">
      <c r="A70" s="589" t="s">
        <v>1121</v>
      </c>
      <c r="B70" s="589"/>
      <c r="C70" s="589"/>
    </row>
    <row r="99" spans="1:3" ht="12" customHeight="1" x14ac:dyDescent="0.2">
      <c r="A99" s="276" t="s">
        <v>521</v>
      </c>
      <c r="B99" s="12"/>
      <c r="C99" s="42"/>
    </row>
    <row r="100" spans="1:3" ht="12" customHeight="1" x14ac:dyDescent="0.2">
      <c r="A100" s="12" t="s">
        <v>527</v>
      </c>
      <c r="B100" s="22"/>
      <c r="C100" s="42"/>
    </row>
    <row r="101" spans="1:3" ht="12" customHeight="1" x14ac:dyDescent="0.2">
      <c r="A101" s="160" t="s">
        <v>985</v>
      </c>
      <c r="B101" s="160"/>
      <c r="C101" s="161"/>
    </row>
  </sheetData>
  <sortState ref="H26:I36">
    <sortCondition descending="1" ref="I26:I36"/>
  </sortState>
  <mergeCells count="6">
    <mergeCell ref="A70:C70"/>
    <mergeCell ref="A5:A6"/>
    <mergeCell ref="B5:B6"/>
    <mergeCell ref="A36:C36"/>
    <mergeCell ref="A37:C37"/>
    <mergeCell ref="A69:C69"/>
  </mergeCells>
  <printOptions horizontalCentered="1"/>
  <pageMargins left="0.78740157480314965" right="0.78740157480314965" top="0.59055118110236227" bottom="0.78740157480314965" header="0.39370078740157483" footer="0.39370078740157483"/>
  <pageSetup paperSize="9" scale="91" orientation="portrait" r:id="rId1"/>
  <headerFooter alignWithMargins="0">
    <oddFooter xml:space="preserve">&amp;R&amp;8&amp;P+37  </oddFooter>
  </headerFooter>
  <rowBreaks count="1" manualBreakCount="1">
    <brk id="33" max="2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2">
    <tabColor rgb="FF92D050"/>
  </sheetPr>
  <dimension ref="A1:I70"/>
  <sheetViews>
    <sheetView workbookViewId="0">
      <selection activeCell="P41" sqref="P41"/>
    </sheetView>
  </sheetViews>
  <sheetFormatPr baseColWidth="10" defaultRowHeight="12" customHeight="1" x14ac:dyDescent="0.2"/>
  <cols>
    <col min="1" max="1" width="28.42578125" style="17" customWidth="1"/>
    <col min="2" max="2" width="29.85546875" style="37" customWidth="1"/>
    <col min="3" max="3" width="29" style="17" customWidth="1"/>
    <col min="7" max="8" width="11.42578125" style="88"/>
  </cols>
  <sheetData>
    <row r="1" spans="1:8" ht="24" customHeight="1" x14ac:dyDescent="0.2">
      <c r="A1" s="279" t="s">
        <v>952</v>
      </c>
      <c r="B1" s="278"/>
      <c r="C1" s="74"/>
    </row>
    <row r="2" spans="1:8" ht="12" customHeight="1" x14ac:dyDescent="0.2">
      <c r="A2" s="280"/>
      <c r="B2" s="6"/>
      <c r="C2" s="6"/>
    </row>
    <row r="3" spans="1:8" s="15" customFormat="1" ht="12" customHeight="1" x14ac:dyDescent="0.2">
      <c r="A3" s="44" t="s">
        <v>435</v>
      </c>
      <c r="B3" s="147" t="s">
        <v>33</v>
      </c>
      <c r="C3" s="14"/>
    </row>
    <row r="4" spans="1:8" s="15" customFormat="1" ht="12" customHeight="1" x14ac:dyDescent="0.2">
      <c r="A4" s="16"/>
      <c r="B4" s="43" t="s">
        <v>1194</v>
      </c>
      <c r="C4" s="14"/>
    </row>
    <row r="5" spans="1:8" ht="10.9" customHeight="1" x14ac:dyDescent="0.2">
      <c r="A5" s="598" t="s">
        <v>248</v>
      </c>
      <c r="B5" s="598" t="s">
        <v>210</v>
      </c>
      <c r="C5" s="429" t="s">
        <v>34</v>
      </c>
    </row>
    <row r="6" spans="1:8" ht="10.9" customHeight="1" x14ac:dyDescent="0.2">
      <c r="A6" s="598"/>
      <c r="B6" s="598"/>
      <c r="C6" s="429" t="s">
        <v>246</v>
      </c>
    </row>
    <row r="7" spans="1:8" s="31" customFormat="1" ht="5.25" customHeight="1" x14ac:dyDescent="0.2">
      <c r="A7" s="30"/>
      <c r="B7" s="102"/>
      <c r="C7" s="30"/>
      <c r="G7" s="123"/>
      <c r="H7" s="123"/>
    </row>
    <row r="8" spans="1:8" s="35" customFormat="1" ht="11.25" x14ac:dyDescent="0.2">
      <c r="A8" s="33" t="s">
        <v>337</v>
      </c>
      <c r="B8" s="45" t="s">
        <v>85</v>
      </c>
      <c r="C8" s="68">
        <v>25.956999999999997</v>
      </c>
    </row>
    <row r="9" spans="1:8" s="35" customFormat="1" ht="14.25" customHeight="1" x14ac:dyDescent="0.2">
      <c r="A9" s="33" t="s">
        <v>250</v>
      </c>
      <c r="B9" s="226" t="s">
        <v>76</v>
      </c>
      <c r="C9" s="68">
        <v>565.74699999999984</v>
      </c>
      <c r="G9" s="458" t="s">
        <v>309</v>
      </c>
      <c r="H9" s="459">
        <v>4578.5650000000005</v>
      </c>
    </row>
    <row r="10" spans="1:8" s="35" customFormat="1" ht="10.15" customHeight="1" x14ac:dyDescent="0.2">
      <c r="A10" s="35" t="s">
        <v>258</v>
      </c>
      <c r="B10" s="45" t="s">
        <v>125</v>
      </c>
      <c r="C10" s="68">
        <v>309.88499999999999</v>
      </c>
      <c r="G10" s="458" t="s">
        <v>250</v>
      </c>
      <c r="H10" s="459">
        <v>565.74699999999984</v>
      </c>
    </row>
    <row r="11" spans="1:8" s="35" customFormat="1" ht="10.15" customHeight="1" x14ac:dyDescent="0.2">
      <c r="A11" s="35" t="s">
        <v>285</v>
      </c>
      <c r="B11" s="35" t="s">
        <v>142</v>
      </c>
      <c r="C11" s="225">
        <v>46.492999999999995</v>
      </c>
      <c r="G11" s="458" t="s">
        <v>258</v>
      </c>
      <c r="H11" s="459">
        <v>309.88499999999999</v>
      </c>
    </row>
    <row r="12" spans="1:8" s="35" customFormat="1" ht="10.15" customHeight="1" x14ac:dyDescent="0.2">
      <c r="A12" s="41" t="s">
        <v>327</v>
      </c>
      <c r="B12" s="101" t="s">
        <v>201</v>
      </c>
      <c r="C12" s="68">
        <v>53.653999999999996</v>
      </c>
      <c r="G12" s="458" t="s">
        <v>329</v>
      </c>
      <c r="H12" s="459">
        <v>98.069000000000003</v>
      </c>
    </row>
    <row r="13" spans="1:8" s="35" customFormat="1" ht="12.75" x14ac:dyDescent="0.2">
      <c r="A13" s="35" t="s">
        <v>328</v>
      </c>
      <c r="B13" s="101" t="s">
        <v>180</v>
      </c>
      <c r="C13" s="68">
        <v>50.618000000000002</v>
      </c>
      <c r="G13" s="458" t="s">
        <v>391</v>
      </c>
      <c r="H13" s="459">
        <v>85.256</v>
      </c>
    </row>
    <row r="14" spans="1:8" s="35" customFormat="1" ht="12.75" x14ac:dyDescent="0.2">
      <c r="A14" s="35" t="s">
        <v>329</v>
      </c>
      <c r="B14" s="100" t="s">
        <v>78</v>
      </c>
      <c r="C14" s="68">
        <v>98.069000000000003</v>
      </c>
      <c r="G14" s="458" t="s">
        <v>327</v>
      </c>
      <c r="H14" s="459">
        <v>53.653999999999996</v>
      </c>
    </row>
    <row r="15" spans="1:8" s="35" customFormat="1" ht="12.75" x14ac:dyDescent="0.2">
      <c r="A15" s="35" t="s">
        <v>309</v>
      </c>
      <c r="B15" s="35" t="s">
        <v>77</v>
      </c>
      <c r="C15" s="225">
        <v>4578.5650000000005</v>
      </c>
      <c r="G15" s="458" t="s">
        <v>1486</v>
      </c>
      <c r="H15" s="459">
        <v>50.618000000000002</v>
      </c>
    </row>
    <row r="16" spans="1:8" s="35" customFormat="1" ht="12.75" x14ac:dyDescent="0.2">
      <c r="A16" s="35" t="s">
        <v>391</v>
      </c>
      <c r="B16" s="35" t="s">
        <v>132</v>
      </c>
      <c r="C16" s="225">
        <v>85.256</v>
      </c>
      <c r="G16" s="458" t="s">
        <v>285</v>
      </c>
      <c r="H16" s="459">
        <v>46.492999999999995</v>
      </c>
    </row>
    <row r="17" spans="1:9" s="35" customFormat="1" ht="12.75" x14ac:dyDescent="0.2">
      <c r="A17" s="33" t="s">
        <v>363</v>
      </c>
      <c r="B17" s="103"/>
      <c r="C17" s="68">
        <v>20.110999999999997</v>
      </c>
      <c r="G17" s="458" t="s">
        <v>337</v>
      </c>
      <c r="H17" s="459">
        <v>25.956999999999997</v>
      </c>
    </row>
    <row r="18" spans="1:9" s="35" customFormat="1" ht="13.5" thickBot="1" x14ac:dyDescent="0.25">
      <c r="A18" s="40"/>
      <c r="B18" s="37"/>
      <c r="C18" s="38"/>
      <c r="G18" s="458" t="s">
        <v>363</v>
      </c>
      <c r="H18" s="459">
        <v>20.110999999999997</v>
      </c>
    </row>
    <row r="19" spans="1:9" s="35" customFormat="1" ht="14.25" thickTop="1" thickBot="1" x14ac:dyDescent="0.25">
      <c r="A19" s="8" t="s">
        <v>32</v>
      </c>
      <c r="B19" s="8"/>
      <c r="C19" s="132">
        <f>SUM(C8:C18)</f>
        <v>5834.3550000000005</v>
      </c>
      <c r="G19" s="257"/>
      <c r="H19" s="533"/>
    </row>
    <row r="20" spans="1:9" s="35" customFormat="1" ht="12.75" x14ac:dyDescent="0.2">
      <c r="A20" s="276" t="s">
        <v>521</v>
      </c>
      <c r="B20" s="12"/>
      <c r="C20" s="42"/>
      <c r="G20" s="257"/>
      <c r="H20" s="532"/>
    </row>
    <row r="21" spans="1:9" ht="10.9" customHeight="1" x14ac:dyDescent="0.2">
      <c r="A21" s="12" t="s">
        <v>527</v>
      </c>
      <c r="B21" s="22"/>
      <c r="C21" s="42"/>
      <c r="G21" s="257"/>
      <c r="H21" s="532"/>
    </row>
    <row r="22" spans="1:9" ht="10.9" customHeight="1" x14ac:dyDescent="0.2">
      <c r="A22" s="160" t="s">
        <v>985</v>
      </c>
      <c r="B22" s="160"/>
      <c r="C22" s="161"/>
    </row>
    <row r="23" spans="1:9" s="35" customFormat="1" ht="12.75" x14ac:dyDescent="0.2">
      <c r="A23" s="160"/>
      <c r="B23" s="160"/>
      <c r="C23" s="161"/>
      <c r="G23" s="88"/>
      <c r="H23" s="88"/>
      <c r="I23"/>
    </row>
    <row r="24" spans="1:9" ht="10.9" customHeight="1" x14ac:dyDescent="0.2">
      <c r="A24" s="608" t="s">
        <v>1122</v>
      </c>
      <c r="B24" s="608"/>
      <c r="C24" s="608"/>
    </row>
    <row r="25" spans="1:9" ht="14.25" customHeight="1" x14ac:dyDescent="0.2">
      <c r="A25" s="608" t="s">
        <v>1515</v>
      </c>
      <c r="B25" s="608"/>
      <c r="C25" s="608"/>
    </row>
    <row r="26" spans="1:9" ht="10.9" customHeight="1" x14ac:dyDescent="0.2">
      <c r="F26" s="5"/>
    </row>
    <row r="27" spans="1:9" ht="10.9" customHeight="1" x14ac:dyDescent="0.2">
      <c r="G27" s="35"/>
      <c r="H27" s="35"/>
      <c r="I27" s="35"/>
    </row>
    <row r="28" spans="1:9" ht="10.9" customHeight="1" x14ac:dyDescent="0.2"/>
    <row r="29" spans="1:9" ht="10.9" customHeight="1" x14ac:dyDescent="0.2"/>
    <row r="30" spans="1:9" ht="10.9" customHeight="1" x14ac:dyDescent="0.2">
      <c r="E30" s="5"/>
    </row>
    <row r="31" spans="1:9" ht="10.9" customHeight="1" x14ac:dyDescent="0.2"/>
    <row r="32" spans="1:9" s="35" customFormat="1" ht="11.25" x14ac:dyDescent="0.2">
      <c r="A32" s="17"/>
      <c r="B32" s="37"/>
      <c r="C32" s="17"/>
      <c r="G32" s="162"/>
      <c r="H32" s="162"/>
      <c r="I32" s="162"/>
    </row>
    <row r="33" spans="1:9" ht="12" customHeight="1" x14ac:dyDescent="0.2">
      <c r="E33" s="5"/>
    </row>
    <row r="34" spans="1:9" ht="13.15" customHeight="1" x14ac:dyDescent="0.2"/>
    <row r="35" spans="1:9" ht="12.75" x14ac:dyDescent="0.2"/>
    <row r="36" spans="1:9" s="162" customFormat="1" ht="12.75" x14ac:dyDescent="0.2">
      <c r="A36" s="17"/>
      <c r="B36" s="37"/>
      <c r="C36" s="17"/>
      <c r="G36" s="88"/>
      <c r="H36" s="88"/>
      <c r="I36"/>
    </row>
    <row r="54" spans="1:2" ht="12" customHeight="1" x14ac:dyDescent="0.2">
      <c r="A54" s="75"/>
      <c r="B54" s="98"/>
    </row>
    <row r="55" spans="1:2" ht="12" customHeight="1" x14ac:dyDescent="0.2">
      <c r="A55" s="97"/>
      <c r="B55" s="98"/>
    </row>
    <row r="56" spans="1:2" ht="12" customHeight="1" x14ac:dyDescent="0.2">
      <c r="A56" s="12" t="s">
        <v>527</v>
      </c>
      <c r="B56" s="12"/>
    </row>
    <row r="57" spans="1:2" ht="12" customHeight="1" x14ac:dyDescent="0.2">
      <c r="A57" s="160" t="s">
        <v>985</v>
      </c>
      <c r="B57" s="22"/>
    </row>
    <row r="58" spans="1:2" ht="9" customHeight="1" x14ac:dyDescent="0.2"/>
    <row r="59" spans="1:2" ht="9" customHeight="1" x14ac:dyDescent="0.2"/>
    <row r="60" spans="1:2" ht="9" customHeight="1" x14ac:dyDescent="0.2"/>
    <row r="61" spans="1:2" ht="9" customHeight="1" x14ac:dyDescent="0.2"/>
    <row r="62" spans="1:2" ht="13.5" customHeight="1" x14ac:dyDescent="0.2"/>
    <row r="63" spans="1:2" ht="13.5" customHeight="1" x14ac:dyDescent="0.2"/>
    <row r="64" spans="1:2" ht="9" customHeight="1" x14ac:dyDescent="0.2"/>
    <row r="65" spans="1:9" ht="9" customHeight="1" x14ac:dyDescent="0.2"/>
    <row r="66" spans="1:9" ht="9" customHeight="1" x14ac:dyDescent="0.2">
      <c r="G66" s="162"/>
      <c r="H66" s="162"/>
      <c r="I66" s="162"/>
    </row>
    <row r="70" spans="1:9" s="162" customFormat="1" ht="12.75" customHeight="1" x14ac:dyDescent="0.2">
      <c r="A70" s="17"/>
      <c r="B70" s="37"/>
      <c r="C70" s="17"/>
      <c r="G70" s="88"/>
      <c r="H70" s="88"/>
      <c r="I70"/>
    </row>
  </sheetData>
  <sheetProtection selectLockedCells="1" selectUnlockedCells="1"/>
  <mergeCells count="4">
    <mergeCell ref="A5:A6"/>
    <mergeCell ref="B5:B6"/>
    <mergeCell ref="A25:C25"/>
    <mergeCell ref="A24:C24"/>
  </mergeCells>
  <phoneticPr fontId="0" type="noConversion"/>
  <printOptions horizontalCentered="1"/>
  <pageMargins left="0.59055118110236227" right="0.59055118110236227" top="0.59055118110236227" bottom="0.78740157480314965" header="0.39370078740157483" footer="0.39370078740157483"/>
  <pageSetup paperSize="9" orientation="portrait" r:id="rId1"/>
  <headerFooter>
    <oddFooter>&amp;R&amp;8 40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6">
    <tabColor rgb="FF92D050"/>
  </sheetPr>
  <dimension ref="A1:I113"/>
  <sheetViews>
    <sheetView topLeftCell="A3" workbookViewId="0">
      <selection activeCell="P41" sqref="P41"/>
    </sheetView>
  </sheetViews>
  <sheetFormatPr baseColWidth="10" defaultRowHeight="12.75" x14ac:dyDescent="0.2"/>
  <cols>
    <col min="1" max="1" width="18.7109375" style="35" customWidth="1"/>
    <col min="2" max="2" width="19.85546875" style="17" customWidth="1"/>
    <col min="3" max="3" width="26.7109375" style="17" customWidth="1"/>
    <col min="4" max="4" width="18.7109375" style="38" customWidth="1"/>
    <col min="8" max="9" width="11.42578125" style="408"/>
  </cols>
  <sheetData>
    <row r="1" spans="1:9" ht="24" customHeight="1" x14ac:dyDescent="0.2">
      <c r="A1" s="279" t="s">
        <v>952</v>
      </c>
      <c r="B1" s="278"/>
      <c r="C1" s="74"/>
      <c r="D1" s="281"/>
    </row>
    <row r="2" spans="1:9" ht="12" customHeight="1" x14ac:dyDescent="0.2">
      <c r="A2" s="280"/>
      <c r="B2" s="6"/>
      <c r="C2" s="6"/>
      <c r="D2"/>
    </row>
    <row r="3" spans="1:9" s="1" customFormat="1" ht="15" customHeight="1" x14ac:dyDescent="0.2">
      <c r="A3" s="44" t="s">
        <v>436</v>
      </c>
      <c r="B3" s="1" t="s">
        <v>35</v>
      </c>
      <c r="D3" s="265"/>
      <c r="H3" s="567"/>
      <c r="I3" s="567"/>
    </row>
    <row r="4" spans="1:9" s="1" customFormat="1" x14ac:dyDescent="0.2">
      <c r="A4" s="44"/>
      <c r="B4" s="44" t="s">
        <v>1193</v>
      </c>
      <c r="D4" s="265"/>
      <c r="H4" s="567"/>
      <c r="I4" s="567"/>
    </row>
    <row r="5" spans="1:9" s="17" customFormat="1" ht="11.25" x14ac:dyDescent="0.2">
      <c r="A5" s="598" t="s">
        <v>218</v>
      </c>
      <c r="B5" s="598" t="s">
        <v>248</v>
      </c>
      <c r="C5" s="428" t="s">
        <v>36</v>
      </c>
      <c r="D5" s="424" t="s">
        <v>37</v>
      </c>
      <c r="H5" s="409"/>
      <c r="I5" s="409"/>
    </row>
    <row r="6" spans="1:9" s="17" customFormat="1" ht="11.25" x14ac:dyDescent="0.2">
      <c r="A6" s="598"/>
      <c r="B6" s="598"/>
      <c r="C6" s="428" t="s">
        <v>38</v>
      </c>
      <c r="D6" s="424" t="s">
        <v>246</v>
      </c>
      <c r="H6" s="409"/>
      <c r="I6" s="409"/>
    </row>
    <row r="7" spans="1:9" s="58" customFormat="1" ht="11.25" x14ac:dyDescent="0.2">
      <c r="A7" s="32"/>
      <c r="B7" s="17"/>
      <c r="C7" s="37"/>
      <c r="D7" s="38"/>
      <c r="H7" s="568"/>
      <c r="I7" s="568"/>
    </row>
    <row r="8" spans="1:9" s="58" customFormat="1" ht="11.25" x14ac:dyDescent="0.2">
      <c r="A8" s="32" t="s">
        <v>335</v>
      </c>
      <c r="B8" s="17"/>
      <c r="C8" s="37"/>
      <c r="D8" s="46">
        <f>SUM(D9:D10)</f>
        <v>685.245</v>
      </c>
      <c r="H8" s="568" t="s">
        <v>235</v>
      </c>
      <c r="I8" s="569">
        <v>685.25</v>
      </c>
    </row>
    <row r="9" spans="1:9" s="17" customFormat="1" ht="13.15" customHeight="1" x14ac:dyDescent="0.2">
      <c r="A9" s="32"/>
      <c r="B9" s="58" t="s">
        <v>257</v>
      </c>
      <c r="C9" s="37"/>
      <c r="D9" s="38">
        <v>208.90400000000002</v>
      </c>
      <c r="H9" s="409" t="s">
        <v>231</v>
      </c>
      <c r="I9" s="409">
        <v>145.28</v>
      </c>
    </row>
    <row r="10" spans="1:9" s="17" customFormat="1" ht="13.15" customHeight="1" x14ac:dyDescent="0.2">
      <c r="A10" s="32"/>
      <c r="B10" s="58" t="s">
        <v>263</v>
      </c>
      <c r="C10" s="37"/>
      <c r="D10" s="38">
        <v>476.34100000000001</v>
      </c>
      <c r="H10" s="409" t="s">
        <v>240</v>
      </c>
      <c r="I10" s="409">
        <v>137.9</v>
      </c>
    </row>
    <row r="11" spans="1:9" s="17" customFormat="1" ht="11.25" x14ac:dyDescent="0.2">
      <c r="A11" s="32"/>
      <c r="B11" s="58"/>
      <c r="C11" s="37"/>
      <c r="D11" s="38"/>
      <c r="H11" s="409" t="s">
        <v>243</v>
      </c>
      <c r="I11" s="409">
        <v>964.6</v>
      </c>
    </row>
    <row r="12" spans="1:9" s="58" customFormat="1" ht="11.25" x14ac:dyDescent="0.2">
      <c r="A12" s="32" t="s">
        <v>152</v>
      </c>
      <c r="B12" s="17"/>
      <c r="C12" s="37"/>
      <c r="D12" s="46">
        <f>SUM(D13:D18)</f>
        <v>145.27799999999999</v>
      </c>
      <c r="H12" s="568"/>
      <c r="I12" s="569"/>
    </row>
    <row r="13" spans="1:9" s="58" customFormat="1" ht="11.25" x14ac:dyDescent="0.2">
      <c r="A13" s="32"/>
      <c r="B13" s="58" t="s">
        <v>172</v>
      </c>
      <c r="C13" s="37"/>
      <c r="D13" s="38">
        <v>16.48</v>
      </c>
      <c r="H13" s="568"/>
      <c r="I13" s="569">
        <f>SUM(I8:I12)</f>
        <v>1933.03</v>
      </c>
    </row>
    <row r="14" spans="1:9" s="58" customFormat="1" ht="11.25" x14ac:dyDescent="0.2">
      <c r="A14" s="32"/>
      <c r="B14" s="67" t="s">
        <v>263</v>
      </c>
      <c r="C14" s="37"/>
      <c r="D14" s="38">
        <v>89.858000000000004</v>
      </c>
      <c r="H14" s="568"/>
      <c r="I14" s="569"/>
    </row>
    <row r="15" spans="1:9" s="17" customFormat="1" ht="13.15" customHeight="1" x14ac:dyDescent="0.2">
      <c r="A15" s="32"/>
      <c r="B15" s="67" t="s">
        <v>75</v>
      </c>
      <c r="C15" s="45"/>
      <c r="D15" s="38">
        <v>5.91</v>
      </c>
      <c r="H15" s="409"/>
      <c r="I15" s="410"/>
    </row>
    <row r="16" spans="1:9" s="17" customFormat="1" ht="13.15" customHeight="1" x14ac:dyDescent="0.2">
      <c r="A16" s="32"/>
      <c r="B16" s="58" t="s">
        <v>162</v>
      </c>
      <c r="C16" s="37"/>
      <c r="D16" s="38">
        <v>14.18</v>
      </c>
      <c r="H16" s="409"/>
      <c r="I16" s="409"/>
    </row>
    <row r="17" spans="1:9" s="17" customFormat="1" ht="13.15" customHeight="1" x14ac:dyDescent="0.2">
      <c r="A17" s="32"/>
      <c r="B17" s="58" t="s">
        <v>257</v>
      </c>
      <c r="C17" s="37"/>
      <c r="D17" s="38">
        <v>6.15</v>
      </c>
      <c r="H17" s="409"/>
      <c r="I17" s="409"/>
    </row>
    <row r="18" spans="1:9" s="17" customFormat="1" ht="11.25" x14ac:dyDescent="0.2">
      <c r="A18" s="32"/>
      <c r="B18" s="58" t="s">
        <v>305</v>
      </c>
      <c r="C18" s="37"/>
      <c r="D18" s="38">
        <v>12.7</v>
      </c>
      <c r="H18" s="409"/>
      <c r="I18" s="409"/>
    </row>
    <row r="19" spans="1:9" s="17" customFormat="1" ht="11.25" x14ac:dyDescent="0.2">
      <c r="A19" s="32"/>
      <c r="B19" s="58"/>
      <c r="C19" s="37"/>
      <c r="D19" s="38"/>
      <c r="H19" s="409"/>
      <c r="I19" s="409"/>
    </row>
    <row r="20" spans="1:9" s="17" customFormat="1" ht="11.25" x14ac:dyDescent="0.2">
      <c r="A20" s="140" t="s">
        <v>360</v>
      </c>
      <c r="B20" s="140"/>
      <c r="C20" s="104"/>
      <c r="D20" s="46">
        <f>SUM(D21:D27)</f>
        <v>137.90099999999998</v>
      </c>
      <c r="H20" s="409"/>
      <c r="I20" s="409"/>
    </row>
    <row r="21" spans="1:9" s="17" customFormat="1" ht="11.25" x14ac:dyDescent="0.2">
      <c r="A21" s="32"/>
      <c r="B21" s="67" t="s">
        <v>305</v>
      </c>
      <c r="C21" s="37"/>
      <c r="D21" s="38">
        <v>21.297000000000001</v>
      </c>
      <c r="H21" s="409"/>
      <c r="I21" s="409"/>
    </row>
    <row r="22" spans="1:9" s="17" customFormat="1" ht="11.25" x14ac:dyDescent="0.2">
      <c r="A22" s="32"/>
      <c r="B22" s="67" t="s">
        <v>306</v>
      </c>
      <c r="C22" s="135"/>
      <c r="D22" s="38">
        <v>25.635000000000002</v>
      </c>
      <c r="H22" s="409"/>
      <c r="I22" s="409"/>
    </row>
    <row r="23" spans="1:9" s="17" customFormat="1" ht="11.25" x14ac:dyDescent="0.2">
      <c r="A23" s="35"/>
      <c r="B23" s="67" t="s">
        <v>294</v>
      </c>
      <c r="C23" s="135"/>
      <c r="D23" s="38">
        <v>11.721</v>
      </c>
      <c r="H23" s="409"/>
      <c r="I23" s="409"/>
    </row>
    <row r="24" spans="1:9" s="17" customFormat="1" ht="11.25" x14ac:dyDescent="0.2">
      <c r="A24" s="35"/>
      <c r="B24" s="67" t="s">
        <v>310</v>
      </c>
      <c r="C24" s="135"/>
      <c r="D24" s="38">
        <v>31.388999999999999</v>
      </c>
      <c r="H24" s="409"/>
      <c r="I24" s="409"/>
    </row>
    <row r="25" spans="1:9" s="17" customFormat="1" ht="11.25" x14ac:dyDescent="0.2">
      <c r="A25" s="35"/>
      <c r="B25" s="67" t="s">
        <v>313</v>
      </c>
      <c r="C25" s="135"/>
      <c r="D25" s="38">
        <v>25.195</v>
      </c>
      <c r="H25" s="409"/>
      <c r="I25" s="409"/>
    </row>
    <row r="26" spans="1:9" s="17" customFormat="1" ht="11.25" x14ac:dyDescent="0.2">
      <c r="A26" s="35"/>
      <c r="B26" s="67" t="s">
        <v>547</v>
      </c>
      <c r="C26" s="135"/>
      <c r="D26" s="38">
        <v>13.119</v>
      </c>
      <c r="H26" s="409"/>
      <c r="I26" s="409"/>
    </row>
    <row r="27" spans="1:9" s="17" customFormat="1" ht="11.25" x14ac:dyDescent="0.2">
      <c r="A27" s="35"/>
      <c r="B27" s="67" t="s">
        <v>363</v>
      </c>
      <c r="C27" s="135"/>
      <c r="D27" s="38">
        <v>9.5449999999999999</v>
      </c>
      <c r="H27" s="409"/>
      <c r="I27" s="409"/>
    </row>
    <row r="28" spans="1:9" s="17" customFormat="1" ht="11.25" x14ac:dyDescent="0.2">
      <c r="A28" s="35"/>
      <c r="B28" s="58"/>
      <c r="C28" s="105"/>
      <c r="D28" s="38"/>
      <c r="H28" s="409"/>
      <c r="I28" s="409"/>
    </row>
    <row r="29" spans="1:9" s="17" customFormat="1" ht="11.25" x14ac:dyDescent="0.2">
      <c r="A29" s="140" t="s">
        <v>30</v>
      </c>
      <c r="B29" s="58"/>
      <c r="C29" s="105"/>
      <c r="D29" s="46">
        <f>SUM(D30:D36)</f>
        <v>964.59666666666692</v>
      </c>
      <c r="H29" s="409"/>
      <c r="I29" s="409"/>
    </row>
    <row r="30" spans="1:9" s="17" customFormat="1" ht="11.25" x14ac:dyDescent="0.2">
      <c r="B30" s="58" t="s">
        <v>300</v>
      </c>
      <c r="C30" s="282" t="s">
        <v>176</v>
      </c>
      <c r="D30" s="38">
        <v>25</v>
      </c>
      <c r="H30" s="409"/>
      <c r="I30" s="409"/>
    </row>
    <row r="31" spans="1:9" s="17" customFormat="1" ht="11.25" x14ac:dyDescent="0.2">
      <c r="A31" s="140"/>
      <c r="B31" s="67" t="s">
        <v>319</v>
      </c>
      <c r="C31" s="282"/>
      <c r="D31" s="38">
        <v>23.733000000000001</v>
      </c>
      <c r="H31" s="409"/>
      <c r="I31" s="409"/>
    </row>
    <row r="32" spans="1:9" s="17" customFormat="1" ht="11.25" x14ac:dyDescent="0.2">
      <c r="A32" s="35"/>
      <c r="B32" s="58" t="s">
        <v>304</v>
      </c>
      <c r="C32" s="282" t="s">
        <v>136</v>
      </c>
      <c r="D32" s="38">
        <v>64.035999999999987</v>
      </c>
      <c r="H32" s="409"/>
      <c r="I32" s="409"/>
    </row>
    <row r="33" spans="1:9" s="17" customFormat="1" ht="11.25" x14ac:dyDescent="0.2">
      <c r="A33" s="35"/>
      <c r="B33" s="67" t="s">
        <v>257</v>
      </c>
      <c r="C33" s="282"/>
      <c r="D33" s="38">
        <v>6.992</v>
      </c>
      <c r="H33" s="409"/>
      <c r="I33" s="409"/>
    </row>
    <row r="34" spans="1:9" s="17" customFormat="1" x14ac:dyDescent="0.2">
      <c r="A34" s="35"/>
      <c r="B34" s="58" t="s">
        <v>263</v>
      </c>
      <c r="C34" s="282" t="s">
        <v>123</v>
      </c>
      <c r="D34" s="38">
        <v>839.48166666666691</v>
      </c>
      <c r="F34"/>
      <c r="G34"/>
      <c r="H34" s="409"/>
      <c r="I34" s="409"/>
    </row>
    <row r="35" spans="1:9" s="17" customFormat="1" x14ac:dyDescent="0.2">
      <c r="A35" s="35"/>
      <c r="B35" s="67" t="s">
        <v>337</v>
      </c>
      <c r="C35" s="282"/>
      <c r="D35" s="38">
        <v>5.3070000000000004</v>
      </c>
      <c r="F35"/>
      <c r="G35"/>
      <c r="H35" s="408"/>
      <c r="I35" s="408"/>
    </row>
    <row r="36" spans="1:9" s="17" customFormat="1" x14ac:dyDescent="0.2">
      <c r="A36" s="35"/>
      <c r="B36" s="67" t="s">
        <v>363</v>
      </c>
      <c r="C36" s="282"/>
      <c r="D36" s="38">
        <v>4.7E-2</v>
      </c>
      <c r="F36"/>
      <c r="G36"/>
      <c r="H36" s="408"/>
      <c r="I36" s="408"/>
    </row>
    <row r="37" spans="1:9" s="17" customFormat="1" ht="13.15" customHeight="1" thickBot="1" x14ac:dyDescent="0.25">
      <c r="A37" s="35"/>
      <c r="C37" s="105"/>
      <c r="D37" s="38"/>
      <c r="H37" s="408"/>
      <c r="I37" s="408"/>
    </row>
    <row r="38" spans="1:9" s="17" customFormat="1" thickTop="1" thickBot="1" x14ac:dyDescent="0.25">
      <c r="A38" s="8" t="s">
        <v>32</v>
      </c>
      <c r="B38" s="53"/>
      <c r="C38" s="53"/>
      <c r="D38" s="9">
        <f>SUM(D8,D12,D20,D29)</f>
        <v>1933.0206666666668</v>
      </c>
      <c r="H38" s="409"/>
      <c r="I38" s="409"/>
    </row>
    <row r="39" spans="1:9" s="17" customFormat="1" x14ac:dyDescent="0.2">
      <c r="A39" s="276" t="s">
        <v>521</v>
      </c>
      <c r="B39" s="12"/>
      <c r="C39" s="42"/>
      <c r="D39" s="257"/>
      <c r="H39" s="409" t="s">
        <v>263</v>
      </c>
      <c r="I39" s="410">
        <v>1405.6806666666671</v>
      </c>
    </row>
    <row r="40" spans="1:9" x14ac:dyDescent="0.2">
      <c r="A40" s="12" t="s">
        <v>527</v>
      </c>
      <c r="B40" s="22"/>
      <c r="C40" s="42"/>
      <c r="D40" s="267"/>
      <c r="F40" s="17"/>
      <c r="G40" s="17"/>
      <c r="H40" s="409" t="s">
        <v>257</v>
      </c>
      <c r="I40" s="410">
        <v>222.04600000000002</v>
      </c>
    </row>
    <row r="41" spans="1:9" x14ac:dyDescent="0.2">
      <c r="A41" s="160" t="s">
        <v>985</v>
      </c>
      <c r="B41" s="160"/>
      <c r="C41" s="161"/>
      <c r="D41" s="257"/>
      <c r="F41" s="17"/>
      <c r="G41" s="17"/>
      <c r="H41" s="409" t="s">
        <v>304</v>
      </c>
      <c r="I41" s="410">
        <v>64.035999999999987</v>
      </c>
    </row>
    <row r="42" spans="1:9" x14ac:dyDescent="0.2">
      <c r="F42" s="17"/>
      <c r="G42" s="17"/>
      <c r="H42" s="409" t="s">
        <v>305</v>
      </c>
      <c r="I42" s="410">
        <v>33.997</v>
      </c>
    </row>
    <row r="43" spans="1:9" s="17" customFormat="1" ht="11.25" x14ac:dyDescent="0.2">
      <c r="H43" s="409" t="s">
        <v>310</v>
      </c>
      <c r="I43" s="410">
        <v>31.388999999999999</v>
      </c>
    </row>
    <row r="44" spans="1:9" s="17" customFormat="1" ht="11.25" x14ac:dyDescent="0.2">
      <c r="A44" s="607" t="s">
        <v>1124</v>
      </c>
      <c r="B44" s="607"/>
      <c r="C44" s="607"/>
      <c r="D44" s="607"/>
      <c r="H44" s="409" t="s">
        <v>306</v>
      </c>
      <c r="I44" s="410">
        <v>25.635000000000002</v>
      </c>
    </row>
    <row r="45" spans="1:9" s="17" customFormat="1" x14ac:dyDescent="0.2">
      <c r="A45" s="35"/>
      <c r="D45" s="38"/>
      <c r="H45" s="408" t="s">
        <v>313</v>
      </c>
      <c r="I45" s="554">
        <v>25.195</v>
      </c>
    </row>
    <row r="46" spans="1:9" s="17" customFormat="1" ht="11.25" x14ac:dyDescent="0.2">
      <c r="A46" s="35"/>
      <c r="D46" s="38"/>
      <c r="H46" s="409" t="s">
        <v>300</v>
      </c>
      <c r="I46" s="410">
        <v>25</v>
      </c>
    </row>
    <row r="47" spans="1:9" s="17" customFormat="1" ht="11.25" x14ac:dyDescent="0.2">
      <c r="A47" s="35"/>
      <c r="D47" s="38"/>
      <c r="H47" s="409" t="s">
        <v>319</v>
      </c>
      <c r="I47" s="410">
        <v>23.733000000000001</v>
      </c>
    </row>
    <row r="48" spans="1:9" s="17" customFormat="1" x14ac:dyDescent="0.2">
      <c r="A48" s="35"/>
      <c r="D48" s="38"/>
      <c r="F48"/>
      <c r="G48"/>
      <c r="H48" s="409" t="s">
        <v>363</v>
      </c>
      <c r="I48" s="409">
        <v>76.308999999999997</v>
      </c>
    </row>
    <row r="49" spans="1:9" s="17" customFormat="1" ht="11.25" x14ac:dyDescent="0.2">
      <c r="A49" s="35"/>
      <c r="D49" s="38"/>
      <c r="F49" s="162"/>
      <c r="G49" s="162"/>
      <c r="H49" s="409"/>
      <c r="I49" s="410">
        <f>SUM(I39:I48)</f>
        <v>1933.020666666667</v>
      </c>
    </row>
    <row r="50" spans="1:9" s="17" customFormat="1" ht="11.25" x14ac:dyDescent="0.2">
      <c r="A50" s="35"/>
      <c r="D50" s="38"/>
      <c r="H50" s="409"/>
      <c r="I50" s="409"/>
    </row>
    <row r="51" spans="1:9" s="17" customFormat="1" x14ac:dyDescent="0.2">
      <c r="A51" s="35"/>
      <c r="D51" s="38"/>
      <c r="F51" s="1"/>
      <c r="G51" s="1"/>
      <c r="H51" s="408"/>
      <c r="I51" s="408"/>
    </row>
    <row r="52" spans="1:9" s="17" customFormat="1" x14ac:dyDescent="0.2">
      <c r="A52" s="35"/>
      <c r="D52" s="38"/>
      <c r="F52"/>
      <c r="G52"/>
      <c r="H52" s="567"/>
      <c r="I52" s="567"/>
    </row>
    <row r="53" spans="1:9" s="17" customFormat="1" x14ac:dyDescent="0.2">
      <c r="A53" s="35"/>
      <c r="D53" s="38"/>
      <c r="F53"/>
      <c r="G53"/>
      <c r="H53" s="408"/>
      <c r="I53" s="408"/>
    </row>
    <row r="55" spans="1:9" s="162" customFormat="1" ht="12.75" customHeight="1" x14ac:dyDescent="0.2">
      <c r="A55" s="35"/>
      <c r="B55" s="17"/>
      <c r="C55" s="17"/>
      <c r="D55" s="38"/>
      <c r="F55"/>
      <c r="G55"/>
      <c r="H55" s="408"/>
      <c r="I55" s="408"/>
    </row>
    <row r="56" spans="1:9" s="17" customFormat="1" x14ac:dyDescent="0.2">
      <c r="A56" s="35"/>
      <c r="D56" s="38"/>
      <c r="E56"/>
      <c r="F56"/>
      <c r="G56"/>
      <c r="H56" s="408"/>
      <c r="I56" s="408"/>
    </row>
    <row r="57" spans="1:9" s="1" customFormat="1" x14ac:dyDescent="0.2">
      <c r="A57" s="35"/>
      <c r="B57" s="17"/>
      <c r="C57" s="17"/>
      <c r="D57" s="38"/>
      <c r="E57"/>
      <c r="F57"/>
      <c r="G57"/>
      <c r="H57" s="408"/>
      <c r="I57" s="408"/>
    </row>
    <row r="69" spans="1:4" x14ac:dyDescent="0.2">
      <c r="A69" s="607" t="s">
        <v>1125</v>
      </c>
      <c r="B69" s="607"/>
      <c r="C69" s="607"/>
      <c r="D69" s="607"/>
    </row>
    <row r="97" spans="1:9" x14ac:dyDescent="0.2">
      <c r="A97" s="12" t="s">
        <v>527</v>
      </c>
      <c r="B97" s="12"/>
    </row>
    <row r="98" spans="1:9" x14ac:dyDescent="0.2">
      <c r="A98" s="160" t="s">
        <v>985</v>
      </c>
      <c r="B98" s="12"/>
    </row>
    <row r="99" spans="1:9" x14ac:dyDescent="0.2">
      <c r="A99" s="160"/>
      <c r="B99" s="22"/>
      <c r="C99" s="161"/>
      <c r="D99" s="162"/>
    </row>
    <row r="100" spans="1:9" x14ac:dyDescent="0.2">
      <c r="B100" s="160"/>
    </row>
    <row r="107" spans="1:9" x14ac:dyDescent="0.2">
      <c r="F107" s="162"/>
      <c r="G107" s="162"/>
      <c r="H107" s="555"/>
      <c r="I107" s="555"/>
    </row>
    <row r="113" spans="1:9" s="162" customFormat="1" ht="12.75" customHeight="1" x14ac:dyDescent="0.2">
      <c r="A113" s="35"/>
      <c r="B113" s="17"/>
      <c r="C113" s="17"/>
      <c r="D113" s="38"/>
      <c r="F113"/>
      <c r="G113"/>
      <c r="H113" s="408"/>
      <c r="I113" s="408"/>
    </row>
  </sheetData>
  <mergeCells count="4">
    <mergeCell ref="A5:A6"/>
    <mergeCell ref="B5:B6"/>
    <mergeCell ref="A44:D44"/>
    <mergeCell ref="A69:D69"/>
  </mergeCells>
  <phoneticPr fontId="0" type="noConversion"/>
  <printOptions horizontalCentered="1"/>
  <pageMargins left="0.78740157480314965" right="0.78740157480314965" top="0.59055118110236227" bottom="0.78740157480314965" header="0.39370078740157483" footer="0.39370078740157483"/>
  <pageSetup paperSize="9" orientation="portrait" r:id="rId1"/>
  <headerFooter alignWithMargins="0">
    <oddFooter xml:space="preserve">&amp;R&amp;8&amp;P+40&amp;10
 </oddFooter>
  </headerFooter>
  <rowBreaks count="1" manualBreakCount="1">
    <brk id="42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>
    <tabColor rgb="FF92D050"/>
  </sheetPr>
  <dimension ref="B4:C55"/>
  <sheetViews>
    <sheetView showGridLines="0" topLeftCell="A18" workbookViewId="0">
      <selection activeCell="K31" sqref="K31"/>
    </sheetView>
  </sheetViews>
  <sheetFormatPr baseColWidth="10" defaultRowHeight="12.75" x14ac:dyDescent="0.2"/>
  <cols>
    <col min="1" max="1" width="2.28515625" style="200" customWidth="1"/>
    <col min="2" max="16384" width="11.42578125" style="200"/>
  </cols>
  <sheetData>
    <row r="4" spans="2:2" x14ac:dyDescent="0.2">
      <c r="B4" s="227"/>
    </row>
    <row r="5" spans="2:2" ht="15.75" x14ac:dyDescent="0.2">
      <c r="B5" s="449" t="s">
        <v>1140</v>
      </c>
    </row>
    <row r="6" spans="2:2" x14ac:dyDescent="0.2">
      <c r="B6" s="450"/>
    </row>
    <row r="7" spans="2:2" x14ac:dyDescent="0.2">
      <c r="B7" s="450"/>
    </row>
    <row r="8" spans="2:2" x14ac:dyDescent="0.2">
      <c r="B8" s="451" t="s">
        <v>1141</v>
      </c>
    </row>
    <row r="9" spans="2:2" x14ac:dyDescent="0.2">
      <c r="B9" s="452" t="s">
        <v>1171</v>
      </c>
    </row>
    <row r="10" spans="2:2" x14ac:dyDescent="0.2">
      <c r="B10" s="452" t="s">
        <v>1142</v>
      </c>
    </row>
    <row r="11" spans="2:2" x14ac:dyDescent="0.2">
      <c r="B11" s="453"/>
    </row>
    <row r="12" spans="2:2" x14ac:dyDescent="0.2">
      <c r="B12" s="451" t="s">
        <v>1143</v>
      </c>
    </row>
    <row r="13" spans="2:2" x14ac:dyDescent="0.2">
      <c r="B13" s="452" t="s">
        <v>1172</v>
      </c>
    </row>
    <row r="14" spans="2:2" x14ac:dyDescent="0.2">
      <c r="B14" s="452" t="s">
        <v>1144</v>
      </c>
    </row>
    <row r="15" spans="2:2" x14ac:dyDescent="0.2">
      <c r="B15" s="454"/>
    </row>
    <row r="16" spans="2:2" x14ac:dyDescent="0.2">
      <c r="B16" s="452" t="s">
        <v>1173</v>
      </c>
    </row>
    <row r="17" spans="2:2" x14ac:dyDescent="0.2">
      <c r="B17" s="452" t="s">
        <v>1145</v>
      </c>
    </row>
    <row r="18" spans="2:2" x14ac:dyDescent="0.2">
      <c r="B18" s="454"/>
    </row>
    <row r="19" spans="2:2" x14ac:dyDescent="0.2">
      <c r="B19" s="452" t="s">
        <v>1174</v>
      </c>
    </row>
    <row r="20" spans="2:2" x14ac:dyDescent="0.2">
      <c r="B20" s="452" t="s">
        <v>1146</v>
      </c>
    </row>
    <row r="21" spans="2:2" x14ac:dyDescent="0.2">
      <c r="B21" s="454"/>
    </row>
    <row r="22" spans="2:2" x14ac:dyDescent="0.2">
      <c r="B22" s="451" t="s">
        <v>1147</v>
      </c>
    </row>
    <row r="23" spans="2:2" x14ac:dyDescent="0.2">
      <c r="B23" s="452" t="s">
        <v>1175</v>
      </c>
    </row>
    <row r="24" spans="2:2" x14ac:dyDescent="0.2">
      <c r="B24" s="452" t="s">
        <v>1176</v>
      </c>
    </row>
    <row r="25" spans="2:2" x14ac:dyDescent="0.2">
      <c r="B25" s="452"/>
    </row>
    <row r="26" spans="2:2" x14ac:dyDescent="0.2">
      <c r="B26" s="454" t="s">
        <v>1183</v>
      </c>
    </row>
    <row r="27" spans="2:2" x14ac:dyDescent="0.2">
      <c r="B27" s="454" t="s">
        <v>1184</v>
      </c>
    </row>
    <row r="28" spans="2:2" x14ac:dyDescent="0.2">
      <c r="B28" s="454" t="s">
        <v>1148</v>
      </c>
    </row>
    <row r="29" spans="2:2" x14ac:dyDescent="0.2">
      <c r="B29" s="454"/>
    </row>
    <row r="30" spans="2:2" x14ac:dyDescent="0.2">
      <c r="B30" s="454" t="s">
        <v>1177</v>
      </c>
    </row>
    <row r="31" spans="2:2" x14ac:dyDescent="0.2">
      <c r="B31" s="454" t="s">
        <v>1178</v>
      </c>
    </row>
    <row r="32" spans="2:2" x14ac:dyDescent="0.2">
      <c r="B32" s="454" t="s">
        <v>1149</v>
      </c>
    </row>
    <row r="33" spans="2:2" x14ac:dyDescent="0.2">
      <c r="B33" s="454"/>
    </row>
    <row r="34" spans="2:2" x14ac:dyDescent="0.2">
      <c r="B34" s="455"/>
    </row>
    <row r="35" spans="2:2" x14ac:dyDescent="0.2">
      <c r="B35" s="375"/>
    </row>
    <row r="36" spans="2:2" x14ac:dyDescent="0.2">
      <c r="B36" s="453" t="s">
        <v>1150</v>
      </c>
    </row>
    <row r="37" spans="2:2" x14ac:dyDescent="0.2">
      <c r="B37" s="454"/>
    </row>
    <row r="38" spans="2:2" x14ac:dyDescent="0.2">
      <c r="B38" s="454" t="s">
        <v>1179</v>
      </c>
    </row>
    <row r="39" spans="2:2" x14ac:dyDescent="0.2">
      <c r="B39" s="454"/>
    </row>
    <row r="40" spans="2:2" x14ac:dyDescent="0.2">
      <c r="B40" s="454"/>
    </row>
    <row r="41" spans="2:2" x14ac:dyDescent="0.2">
      <c r="B41" s="454" t="s">
        <v>1151</v>
      </c>
    </row>
    <row r="42" spans="2:2" x14ac:dyDescent="0.2">
      <c r="B42" s="454" t="s">
        <v>1180</v>
      </c>
    </row>
    <row r="43" spans="2:2" x14ac:dyDescent="0.2">
      <c r="B43" s="454" t="s">
        <v>1582</v>
      </c>
    </row>
    <row r="44" spans="2:2" x14ac:dyDescent="0.2">
      <c r="B44" s="454"/>
    </row>
    <row r="45" spans="2:2" x14ac:dyDescent="0.2">
      <c r="B45" s="454"/>
    </row>
    <row r="46" spans="2:2" x14ac:dyDescent="0.2">
      <c r="B46" s="456" t="s">
        <v>1152</v>
      </c>
    </row>
    <row r="47" spans="2:2" x14ac:dyDescent="0.2">
      <c r="B47" s="454"/>
    </row>
    <row r="48" spans="2:2" x14ac:dyDescent="0.2">
      <c r="B48" s="454" t="s">
        <v>1153</v>
      </c>
    </row>
    <row r="49" spans="2:3" x14ac:dyDescent="0.2">
      <c r="B49" s="454"/>
    </row>
    <row r="50" spans="2:3" x14ac:dyDescent="0.2">
      <c r="B50" s="456" t="s">
        <v>1154</v>
      </c>
      <c r="C50" s="456" t="s">
        <v>1181</v>
      </c>
    </row>
    <row r="51" spans="2:3" x14ac:dyDescent="0.2">
      <c r="B51" s="456" t="s">
        <v>1155</v>
      </c>
      <c r="C51" s="454" t="s">
        <v>1182</v>
      </c>
    </row>
    <row r="52" spans="2:3" x14ac:dyDescent="0.2">
      <c r="B52" s="454" t="s">
        <v>1156</v>
      </c>
      <c r="C52" s="454" t="s">
        <v>1157</v>
      </c>
    </row>
    <row r="53" spans="2:3" x14ac:dyDescent="0.2">
      <c r="B53" s="457"/>
    </row>
    <row r="54" spans="2:3" x14ac:dyDescent="0.2">
      <c r="B54" s="454"/>
    </row>
    <row r="55" spans="2:3" x14ac:dyDescent="0.2">
      <c r="B55" s="454" t="s">
        <v>1516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7">
    <tabColor rgb="FF92D050"/>
  </sheetPr>
  <dimension ref="A1:S61"/>
  <sheetViews>
    <sheetView topLeftCell="A19" workbookViewId="0">
      <selection activeCell="P41" sqref="P41"/>
    </sheetView>
  </sheetViews>
  <sheetFormatPr baseColWidth="10" defaultRowHeight="12.75" x14ac:dyDescent="0.2"/>
  <cols>
    <col min="1" max="1" width="3.42578125" customWidth="1"/>
    <col min="2" max="2" width="17.140625" style="88" customWidth="1"/>
    <col min="3" max="3" width="18.85546875" customWidth="1"/>
    <col min="4" max="4" width="24.140625" customWidth="1"/>
    <col min="5" max="5" width="17" customWidth="1"/>
    <col min="10" max="11" width="11.42578125" style="408"/>
    <col min="13" max="13" width="17.85546875" bestFit="1" customWidth="1"/>
    <col min="17" max="17" width="17.85546875" bestFit="1" customWidth="1"/>
    <col min="18" max="18" width="11.7109375" bestFit="1" customWidth="1"/>
  </cols>
  <sheetData>
    <row r="1" spans="1:19" ht="24" customHeight="1" x14ac:dyDescent="0.2">
      <c r="A1" s="279" t="s">
        <v>537</v>
      </c>
      <c r="B1" s="279" t="s">
        <v>952</v>
      </c>
      <c r="C1" s="74"/>
      <c r="D1" s="281"/>
      <c r="E1" s="281"/>
    </row>
    <row r="2" spans="1:19" ht="12" customHeight="1" x14ac:dyDescent="0.2">
      <c r="A2" s="280"/>
      <c r="B2" s="6"/>
      <c r="C2" s="6"/>
    </row>
    <row r="3" spans="1:19" x14ac:dyDescent="0.2">
      <c r="B3" s="44" t="s">
        <v>437</v>
      </c>
      <c r="C3" s="44" t="s">
        <v>40</v>
      </c>
    </row>
    <row r="4" spans="1:19" x14ac:dyDescent="0.2">
      <c r="B4" s="44"/>
      <c r="C4" s="44" t="s">
        <v>1192</v>
      </c>
    </row>
    <row r="5" spans="1:19" s="17" customFormat="1" ht="11.25" x14ac:dyDescent="0.2">
      <c r="B5" s="598" t="s">
        <v>218</v>
      </c>
      <c r="C5" s="598" t="s">
        <v>248</v>
      </c>
      <c r="D5" s="428" t="s">
        <v>36</v>
      </c>
      <c r="E5" s="429" t="s">
        <v>37</v>
      </c>
      <c r="J5" s="409"/>
      <c r="K5" s="409"/>
    </row>
    <row r="6" spans="1:19" s="17" customFormat="1" ht="11.25" x14ac:dyDescent="0.2">
      <c r="B6" s="598"/>
      <c r="C6" s="598"/>
      <c r="D6" s="428" t="s">
        <v>38</v>
      </c>
      <c r="E6" s="429" t="s">
        <v>246</v>
      </c>
      <c r="J6" s="409"/>
      <c r="K6" s="409"/>
    </row>
    <row r="7" spans="1:19" s="17" customFormat="1" ht="7.5" customHeight="1" x14ac:dyDescent="0.2">
      <c r="B7" s="35"/>
      <c r="E7" s="58"/>
      <c r="J7" s="409"/>
      <c r="K7" s="409"/>
    </row>
    <row r="8" spans="1:19" s="17" customFormat="1" ht="11.25" x14ac:dyDescent="0.2">
      <c r="B8" s="35"/>
      <c r="E8" s="58"/>
      <c r="J8" s="409" t="s">
        <v>340</v>
      </c>
      <c r="K8" s="410">
        <v>35837.7659999998</v>
      </c>
    </row>
    <row r="9" spans="1:19" s="17" customFormat="1" ht="11.25" x14ac:dyDescent="0.2">
      <c r="B9" s="32" t="s">
        <v>235</v>
      </c>
      <c r="D9" s="37"/>
      <c r="E9" s="57">
        <f>SUM(E10:E13)</f>
        <v>49438.594999999776</v>
      </c>
      <c r="J9" s="409" t="s">
        <v>363</v>
      </c>
      <c r="K9" s="410">
        <v>105.691</v>
      </c>
    </row>
    <row r="10" spans="1:19" s="17" customFormat="1" ht="11.25" x14ac:dyDescent="0.2">
      <c r="B10" s="32"/>
      <c r="C10" s="58" t="s">
        <v>340</v>
      </c>
      <c r="D10" s="135" t="s">
        <v>135</v>
      </c>
      <c r="E10" s="76">
        <v>35837.765999999785</v>
      </c>
      <c r="J10" s="409" t="s">
        <v>263</v>
      </c>
      <c r="K10" s="410">
        <v>13648.123999999998</v>
      </c>
    </row>
    <row r="11" spans="1:19" s="17" customFormat="1" ht="11.25" x14ac:dyDescent="0.2">
      <c r="B11" s="35"/>
      <c r="C11" s="58" t="s">
        <v>257</v>
      </c>
      <c r="D11" s="135" t="s">
        <v>39</v>
      </c>
      <c r="E11" s="17">
        <v>86.174000000000007</v>
      </c>
      <c r="G11" s="47"/>
      <c r="J11" s="409"/>
      <c r="K11" s="410">
        <f>SUM(K8:K10)</f>
        <v>49591.580999999795</v>
      </c>
    </row>
    <row r="12" spans="1:19" s="17" customFormat="1" ht="11.25" x14ac:dyDescent="0.2">
      <c r="B12" s="35"/>
      <c r="C12" s="58" t="s">
        <v>263</v>
      </c>
      <c r="D12" s="135" t="s">
        <v>123</v>
      </c>
      <c r="E12" s="76">
        <v>13508.581999999999</v>
      </c>
      <c r="J12" s="409"/>
      <c r="K12" s="410"/>
    </row>
    <row r="13" spans="1:19" s="17" customFormat="1" ht="11.25" x14ac:dyDescent="0.2">
      <c r="B13" s="35"/>
      <c r="C13" s="67" t="s">
        <v>250</v>
      </c>
      <c r="D13" s="135"/>
      <c r="E13" s="76">
        <v>6.0730000000000004</v>
      </c>
      <c r="J13" s="409"/>
      <c r="K13" s="409"/>
    </row>
    <row r="14" spans="1:19" s="17" customFormat="1" ht="11.25" x14ac:dyDescent="0.2">
      <c r="B14" s="35"/>
      <c r="C14" s="58"/>
      <c r="D14" s="135"/>
      <c r="E14" s="76"/>
      <c r="J14" s="409"/>
      <c r="K14" s="409"/>
    </row>
    <row r="15" spans="1:19" s="17" customFormat="1" x14ac:dyDescent="0.2">
      <c r="B15" s="32" t="s">
        <v>243</v>
      </c>
      <c r="D15" s="37"/>
      <c r="E15" s="57">
        <f>SUM(E16:E17)</f>
        <v>152.98599999999999</v>
      </c>
      <c r="J15" s="409"/>
      <c r="K15" s="409"/>
      <c r="N15" s="35"/>
      <c r="O15" s="35"/>
      <c r="Q15"/>
      <c r="R15"/>
      <c r="S15"/>
    </row>
    <row r="16" spans="1:19" s="17" customFormat="1" x14ac:dyDescent="0.2">
      <c r="B16" s="32"/>
      <c r="C16" s="67" t="s">
        <v>304</v>
      </c>
      <c r="D16" s="135"/>
      <c r="E16" s="76">
        <v>13.443999999999999</v>
      </c>
      <c r="J16" s="409"/>
      <c r="K16" s="409"/>
      <c r="Q16" s="528"/>
      <c r="R16" s="529"/>
      <c r="S16"/>
    </row>
    <row r="17" spans="2:19" s="17" customFormat="1" x14ac:dyDescent="0.2">
      <c r="B17" s="35"/>
      <c r="C17" s="58" t="s">
        <v>263</v>
      </c>
      <c r="D17" s="135" t="s">
        <v>123</v>
      </c>
      <c r="E17" s="76">
        <v>139.542</v>
      </c>
      <c r="J17" s="409"/>
      <c r="K17" s="409"/>
      <c r="Q17" s="528"/>
      <c r="R17" s="529"/>
      <c r="S17"/>
    </row>
    <row r="18" spans="2:19" s="17" customFormat="1" ht="13.5" thickBot="1" x14ac:dyDescent="0.25">
      <c r="B18" s="32"/>
      <c r="E18" s="57"/>
      <c r="J18" s="409"/>
      <c r="K18" s="409"/>
      <c r="Q18" s="528"/>
      <c r="R18" s="529"/>
      <c r="S18"/>
    </row>
    <row r="19" spans="2:19" s="17" customFormat="1" ht="14.25" thickTop="1" thickBot="1" x14ac:dyDescent="0.25">
      <c r="B19" s="8" t="s">
        <v>32</v>
      </c>
      <c r="C19" s="53"/>
      <c r="D19" s="53"/>
      <c r="E19" s="9">
        <f>SUM(E9+E15)</f>
        <v>49591.580999999773</v>
      </c>
      <c r="J19" s="409"/>
      <c r="K19" s="409"/>
      <c r="Q19" s="528"/>
      <c r="R19" s="529"/>
      <c r="S19"/>
    </row>
    <row r="20" spans="2:19" s="17" customFormat="1" x14ac:dyDescent="0.2">
      <c r="B20" s="276" t="s">
        <v>521</v>
      </c>
      <c r="C20" s="12"/>
      <c r="D20" s="42"/>
      <c r="E20" s="107"/>
      <c r="J20" s="409"/>
      <c r="K20" s="409"/>
      <c r="Q20" s="528"/>
      <c r="R20" s="529"/>
      <c r="S20"/>
    </row>
    <row r="21" spans="2:19" s="17" customFormat="1" x14ac:dyDescent="0.2">
      <c r="B21" s="12" t="s">
        <v>527</v>
      </c>
      <c r="C21" s="22"/>
      <c r="D21" s="42"/>
      <c r="E21" s="107"/>
      <c r="J21" s="409"/>
      <c r="K21" s="409"/>
      <c r="Q21" s="528"/>
      <c r="R21" s="529"/>
      <c r="S21"/>
    </row>
    <row r="22" spans="2:19" s="17" customFormat="1" ht="12.75" customHeight="1" x14ac:dyDescent="0.2">
      <c r="B22" s="160" t="s">
        <v>985</v>
      </c>
      <c r="C22" s="160"/>
      <c r="D22" s="161"/>
      <c r="E22" s="162"/>
      <c r="J22" s="409"/>
      <c r="K22" s="409"/>
      <c r="Q22"/>
      <c r="R22"/>
      <c r="S22"/>
    </row>
    <row r="23" spans="2:19" s="17" customFormat="1" x14ac:dyDescent="0.2">
      <c r="B23" s="12" t="s">
        <v>1127</v>
      </c>
      <c r="C23" s="35"/>
      <c r="D23" s="60"/>
      <c r="E23"/>
      <c r="J23" s="409"/>
      <c r="K23" s="409"/>
      <c r="Q23"/>
      <c r="R23"/>
      <c r="S23"/>
    </row>
    <row r="24" spans="2:19" s="17" customFormat="1" x14ac:dyDescent="0.2">
      <c r="B24" s="12"/>
      <c r="C24" s="35"/>
      <c r="D24" s="60"/>
      <c r="E24"/>
      <c r="J24" s="409"/>
      <c r="K24" s="409"/>
      <c r="Q24"/>
      <c r="R24"/>
      <c r="S24"/>
    </row>
    <row r="25" spans="2:19" s="17" customFormat="1" x14ac:dyDescent="0.2">
      <c r="B25" s="12"/>
      <c r="C25" s="35"/>
      <c r="D25" s="60"/>
      <c r="E25"/>
      <c r="J25" s="409"/>
      <c r="K25" s="409"/>
      <c r="Q25"/>
      <c r="R25"/>
      <c r="S25"/>
    </row>
    <row r="26" spans="2:19" s="17" customFormat="1" x14ac:dyDescent="0.2">
      <c r="B26" s="607" t="s">
        <v>1569</v>
      </c>
      <c r="C26" s="607"/>
      <c r="D26" s="607"/>
      <c r="E26" s="607"/>
      <c r="J26" s="409"/>
      <c r="K26" s="409"/>
      <c r="Q26"/>
      <c r="R26"/>
      <c r="S26"/>
    </row>
    <row r="27" spans="2:19" s="17" customFormat="1" x14ac:dyDescent="0.2">
      <c r="B27" s="591" t="s">
        <v>1126</v>
      </c>
      <c r="C27" s="591"/>
      <c r="D27" s="591"/>
      <c r="E27" s="591"/>
      <c r="J27" s="409"/>
      <c r="K27" s="409"/>
      <c r="Q27"/>
      <c r="R27"/>
      <c r="S27"/>
    </row>
    <row r="28" spans="2:19" s="17" customFormat="1" x14ac:dyDescent="0.2">
      <c r="B28" s="88"/>
      <c r="C28"/>
      <c r="D28" s="60"/>
      <c r="E28"/>
      <c r="J28" s="409"/>
      <c r="K28" s="409"/>
      <c r="Q28"/>
      <c r="R28"/>
      <c r="S28"/>
    </row>
    <row r="29" spans="2:19" s="17" customFormat="1" x14ac:dyDescent="0.2">
      <c r="B29" s="88"/>
      <c r="C29"/>
      <c r="D29" s="60"/>
      <c r="E29"/>
      <c r="J29" s="409"/>
      <c r="K29" s="409"/>
      <c r="Q29"/>
      <c r="R29"/>
      <c r="S29"/>
    </row>
    <row r="30" spans="2:19" s="17" customFormat="1" x14ac:dyDescent="0.2">
      <c r="B30" s="88"/>
      <c r="C30"/>
      <c r="D30" s="60"/>
      <c r="E30"/>
      <c r="J30" s="409"/>
      <c r="K30" s="409"/>
      <c r="N30"/>
      <c r="Q30"/>
      <c r="R30"/>
      <c r="S30"/>
    </row>
    <row r="31" spans="2:19" s="17" customFormat="1" x14ac:dyDescent="0.2">
      <c r="B31" s="88"/>
      <c r="C31"/>
      <c r="D31" s="60"/>
      <c r="E31"/>
      <c r="J31" s="409"/>
      <c r="K31" s="409"/>
      <c r="N31"/>
      <c r="Q31"/>
      <c r="R31"/>
      <c r="S31"/>
    </row>
    <row r="32" spans="2:19" s="17" customFormat="1" x14ac:dyDescent="0.2">
      <c r="B32" s="88"/>
      <c r="C32"/>
      <c r="D32" s="60"/>
      <c r="E32"/>
      <c r="J32" s="409"/>
      <c r="K32" s="409"/>
      <c r="M32"/>
      <c r="N32"/>
      <c r="Q32"/>
      <c r="R32"/>
      <c r="S32"/>
    </row>
    <row r="33" spans="1:19" s="17" customFormat="1" x14ac:dyDescent="0.2">
      <c r="B33" s="88"/>
      <c r="C33"/>
      <c r="D33" s="60"/>
      <c r="E33"/>
      <c r="J33" s="409"/>
      <c r="K33" s="409"/>
      <c r="M33"/>
      <c r="N33"/>
      <c r="Q33"/>
      <c r="R33"/>
      <c r="S33"/>
    </row>
    <row r="34" spans="1:19" s="17" customFormat="1" x14ac:dyDescent="0.2">
      <c r="B34" s="35"/>
      <c r="C34"/>
      <c r="D34" s="35"/>
      <c r="E34" s="35"/>
      <c r="J34" s="409"/>
      <c r="K34" s="409"/>
      <c r="M34"/>
      <c r="N34"/>
      <c r="Q34"/>
      <c r="R34"/>
      <c r="S34"/>
    </row>
    <row r="35" spans="1:19" s="17" customFormat="1" x14ac:dyDescent="0.2">
      <c r="B35" s="88"/>
      <c r="C35"/>
      <c r="D35"/>
      <c r="E35"/>
      <c r="J35" s="409"/>
      <c r="K35" s="409"/>
      <c r="M35"/>
      <c r="N35"/>
    </row>
    <row r="36" spans="1:19" s="17" customFormat="1" x14ac:dyDescent="0.2">
      <c r="B36" s="88"/>
      <c r="C36"/>
      <c r="D36"/>
      <c r="E36"/>
      <c r="J36" s="409"/>
      <c r="K36" s="409"/>
      <c r="M36"/>
    </row>
    <row r="37" spans="1:19" s="17" customFormat="1" x14ac:dyDescent="0.2">
      <c r="B37" s="88"/>
      <c r="C37"/>
      <c r="D37"/>
      <c r="E37"/>
      <c r="J37" s="409"/>
      <c r="K37" s="409"/>
      <c r="M37"/>
    </row>
    <row r="38" spans="1:19" s="17" customFormat="1" x14ac:dyDescent="0.2">
      <c r="B38" s="88"/>
      <c r="C38"/>
      <c r="D38"/>
      <c r="E38"/>
      <c r="J38" s="409"/>
      <c r="K38" s="409"/>
    </row>
    <row r="39" spans="1:19" s="17" customFormat="1" x14ac:dyDescent="0.2">
      <c r="B39" s="88"/>
      <c r="C39"/>
      <c r="D39"/>
      <c r="E39"/>
      <c r="J39" s="409"/>
      <c r="K39" s="409"/>
    </row>
    <row r="40" spans="1:19" s="17" customFormat="1" x14ac:dyDescent="0.2">
      <c r="B40" s="88"/>
      <c r="C40"/>
      <c r="D40"/>
      <c r="E40"/>
      <c r="J40" s="408"/>
      <c r="K40" s="408"/>
    </row>
    <row r="41" spans="1:19" s="17" customFormat="1" x14ac:dyDescent="0.2">
      <c r="B41" s="88"/>
      <c r="C41"/>
      <c r="D41"/>
      <c r="E41"/>
      <c r="J41" s="408"/>
      <c r="K41" s="408"/>
    </row>
    <row r="42" spans="1:19" s="17" customFormat="1" x14ac:dyDescent="0.2">
      <c r="B42" s="88"/>
      <c r="C42"/>
      <c r="D42"/>
      <c r="E42"/>
      <c r="J42" s="408"/>
      <c r="K42" s="408"/>
      <c r="L42"/>
      <c r="N42"/>
      <c r="O42"/>
    </row>
    <row r="43" spans="1:19" s="17" customFormat="1" x14ac:dyDescent="0.2">
      <c r="A43" s="35"/>
      <c r="B43" s="88"/>
      <c r="C43"/>
      <c r="D43"/>
      <c r="E43"/>
      <c r="J43" s="408"/>
      <c r="K43" s="408"/>
      <c r="L43"/>
      <c r="N43"/>
      <c r="O43"/>
    </row>
    <row r="44" spans="1:19" x14ac:dyDescent="0.2">
      <c r="A44" s="32"/>
    </row>
    <row r="45" spans="1:19" x14ac:dyDescent="0.2">
      <c r="A45" s="35"/>
    </row>
    <row r="46" spans="1:19" x14ac:dyDescent="0.2">
      <c r="A46" s="35"/>
    </row>
    <row r="47" spans="1:19" x14ac:dyDescent="0.2">
      <c r="A47" s="35"/>
    </row>
    <row r="48" spans="1:19" x14ac:dyDescent="0.2">
      <c r="A48" s="35"/>
    </row>
    <row r="49" spans="1:15" x14ac:dyDescent="0.2">
      <c r="A49" s="35"/>
      <c r="J49" s="409"/>
      <c r="K49" s="409"/>
    </row>
    <row r="50" spans="1:15" x14ac:dyDescent="0.2">
      <c r="A50" s="35"/>
      <c r="B50" s="12"/>
      <c r="C50" s="22"/>
      <c r="D50" s="17"/>
      <c r="J50" s="409"/>
      <c r="K50" s="409"/>
    </row>
    <row r="51" spans="1:15" x14ac:dyDescent="0.2">
      <c r="A51" s="35"/>
      <c r="B51" s="160"/>
      <c r="C51" s="160"/>
      <c r="D51" s="161"/>
      <c r="J51" s="409"/>
      <c r="K51" s="409"/>
      <c r="L51" s="17"/>
      <c r="N51" s="17"/>
      <c r="O51" s="17"/>
    </row>
    <row r="52" spans="1:15" x14ac:dyDescent="0.2">
      <c r="A52" s="35"/>
      <c r="L52" s="17"/>
      <c r="N52" s="17"/>
      <c r="O52" s="17"/>
    </row>
    <row r="53" spans="1:15" s="17" customFormat="1" x14ac:dyDescent="0.2">
      <c r="B53" s="88"/>
      <c r="C53"/>
      <c r="D53"/>
      <c r="E53"/>
      <c r="J53" s="408"/>
      <c r="K53" s="408"/>
    </row>
    <row r="54" spans="1:15" s="17" customFormat="1" x14ac:dyDescent="0.2">
      <c r="B54" s="88"/>
      <c r="C54"/>
      <c r="D54"/>
      <c r="E54"/>
      <c r="J54" s="408"/>
      <c r="K54" s="408"/>
      <c r="L54"/>
      <c r="N54"/>
      <c r="O54"/>
    </row>
    <row r="55" spans="1:15" s="17" customFormat="1" x14ac:dyDescent="0.2">
      <c r="B55" s="12" t="s">
        <v>527</v>
      </c>
      <c r="C55" s="22"/>
      <c r="D55" s="42"/>
      <c r="E55" s="107"/>
      <c r="J55" s="408"/>
      <c r="K55" s="408"/>
      <c r="L55"/>
      <c r="N55"/>
      <c r="O55"/>
    </row>
    <row r="56" spans="1:15" x14ac:dyDescent="0.2">
      <c r="B56" s="160" t="s">
        <v>985</v>
      </c>
      <c r="C56" s="160"/>
      <c r="D56" s="161"/>
      <c r="E56" s="162"/>
      <c r="J56" s="409"/>
      <c r="K56" s="409"/>
    </row>
    <row r="57" spans="1:15" x14ac:dyDescent="0.2">
      <c r="B57" s="160"/>
      <c r="C57" s="160"/>
      <c r="D57" s="161"/>
      <c r="E57" s="162"/>
      <c r="J57" s="409"/>
      <c r="K57" s="409"/>
    </row>
    <row r="58" spans="1:15" x14ac:dyDescent="0.2">
      <c r="L58" s="17"/>
      <c r="N58" s="17"/>
      <c r="O58" s="17"/>
    </row>
    <row r="59" spans="1:15" x14ac:dyDescent="0.2">
      <c r="L59" s="17"/>
      <c r="N59" s="17"/>
      <c r="O59" s="17"/>
    </row>
    <row r="60" spans="1:15" s="17" customFormat="1" x14ac:dyDescent="0.2">
      <c r="B60" s="88"/>
      <c r="C60"/>
      <c r="D60"/>
      <c r="E60"/>
      <c r="J60" s="408"/>
      <c r="K60" s="408"/>
      <c r="L60"/>
      <c r="N60"/>
      <c r="O60"/>
    </row>
    <row r="61" spans="1:15" s="17" customFormat="1" x14ac:dyDescent="0.2">
      <c r="B61" s="88"/>
      <c r="C61"/>
      <c r="D61"/>
      <c r="E61"/>
      <c r="J61" s="408"/>
      <c r="K61" s="408"/>
      <c r="L61"/>
      <c r="N61"/>
      <c r="O61"/>
    </row>
  </sheetData>
  <mergeCells count="4">
    <mergeCell ref="B5:B6"/>
    <mergeCell ref="C5:C6"/>
    <mergeCell ref="B27:E27"/>
    <mergeCell ref="B26:E26"/>
  </mergeCells>
  <phoneticPr fontId="0" type="noConversion"/>
  <printOptions horizontalCentered="1"/>
  <pageMargins left="0.78740157480314965" right="0.78740157480314965" top="0.59055118110236227" bottom="0.78740157480314965" header="0.39370078740157483" footer="0.39370078740157483"/>
  <pageSetup paperSize="9" orientation="portrait" r:id="rId1"/>
  <headerFooter alignWithMargins="0">
    <oddFooter xml:space="preserve">&amp;R&amp;8&amp;P+42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8">
    <tabColor rgb="FF92D050"/>
  </sheetPr>
  <dimension ref="A1:J44"/>
  <sheetViews>
    <sheetView workbookViewId="0">
      <selection activeCell="P41" sqref="P41"/>
    </sheetView>
  </sheetViews>
  <sheetFormatPr baseColWidth="10" defaultRowHeight="12" customHeight="1" x14ac:dyDescent="0.2"/>
  <cols>
    <col min="1" max="1" width="17.42578125" style="88" customWidth="1"/>
    <col min="2" max="2" width="21.85546875" customWidth="1"/>
    <col min="3" max="3" width="20.5703125" customWidth="1"/>
    <col min="4" max="4" width="17" style="5" customWidth="1"/>
  </cols>
  <sheetData>
    <row r="1" spans="1:5" ht="24" customHeight="1" x14ac:dyDescent="0.2">
      <c r="A1" s="279" t="s">
        <v>952</v>
      </c>
      <c r="B1" s="278"/>
      <c r="C1" s="74"/>
      <c r="D1" s="281"/>
    </row>
    <row r="2" spans="1:5" ht="12" customHeight="1" x14ac:dyDescent="0.2">
      <c r="A2" s="280"/>
      <c r="B2" s="6"/>
      <c r="C2" s="6"/>
      <c r="D2"/>
    </row>
    <row r="3" spans="1:5" ht="13.5" customHeight="1" x14ac:dyDescent="0.2">
      <c r="A3" s="43" t="s">
        <v>109</v>
      </c>
      <c r="B3" s="43" t="s">
        <v>70</v>
      </c>
      <c r="C3" s="43"/>
    </row>
    <row r="4" spans="1:5" ht="13.5" customHeight="1" x14ac:dyDescent="0.2">
      <c r="B4" s="44" t="s">
        <v>1192</v>
      </c>
      <c r="C4" s="44"/>
    </row>
    <row r="5" spans="1:5" ht="12" customHeight="1" x14ac:dyDescent="0.2">
      <c r="A5" s="598" t="s">
        <v>488</v>
      </c>
      <c r="B5" s="598" t="s">
        <v>248</v>
      </c>
      <c r="C5" s="429" t="s">
        <v>68</v>
      </c>
      <c r="D5" s="424" t="s">
        <v>45</v>
      </c>
    </row>
    <row r="6" spans="1:5" ht="12" customHeight="1" x14ac:dyDescent="0.2">
      <c r="A6" s="598"/>
      <c r="B6" s="598"/>
      <c r="C6" s="429" t="s">
        <v>38</v>
      </c>
      <c r="D6" s="424" t="s">
        <v>246</v>
      </c>
    </row>
    <row r="7" spans="1:5" ht="9.75" customHeight="1" x14ac:dyDescent="0.2">
      <c r="A7" s="32"/>
      <c r="B7" s="17"/>
      <c r="C7" s="45"/>
      <c r="D7" s="47"/>
    </row>
    <row r="8" spans="1:5" ht="12" customHeight="1" x14ac:dyDescent="0.2">
      <c r="A8" s="32" t="s">
        <v>360</v>
      </c>
      <c r="B8" s="17"/>
      <c r="C8" s="45"/>
      <c r="D8" s="46">
        <f>SUM(D9:D9)</f>
        <v>0</v>
      </c>
    </row>
    <row r="9" spans="1:5" ht="12" customHeight="1" x14ac:dyDescent="0.2">
      <c r="A9" s="32"/>
      <c r="B9" s="35" t="s">
        <v>329</v>
      </c>
      <c r="C9" s="45"/>
      <c r="D9" s="34"/>
    </row>
    <row r="10" spans="1:5" ht="12" customHeight="1" x14ac:dyDescent="0.2">
      <c r="A10" s="32"/>
      <c r="B10" s="35"/>
      <c r="C10" s="45"/>
      <c r="D10" s="34"/>
    </row>
    <row r="11" spans="1:5" ht="12" customHeight="1" x14ac:dyDescent="0.2">
      <c r="A11" s="32" t="s">
        <v>30</v>
      </c>
      <c r="B11" s="17"/>
      <c r="C11" s="45"/>
      <c r="D11" s="46">
        <f>SUM(D12:D12)</f>
        <v>0</v>
      </c>
    </row>
    <row r="12" spans="1:5" ht="12" customHeight="1" x14ac:dyDescent="0.2">
      <c r="A12" s="32"/>
      <c r="B12" s="35" t="s">
        <v>312</v>
      </c>
      <c r="C12" s="45"/>
      <c r="D12" s="34"/>
    </row>
    <row r="13" spans="1:5" ht="12" customHeight="1" thickBot="1" x14ac:dyDescent="0.25">
      <c r="A13" s="40"/>
      <c r="B13" s="6"/>
      <c r="C13" s="6"/>
      <c r="D13" s="48"/>
      <c r="E13" s="162"/>
    </row>
    <row r="14" spans="1:5" ht="15.75" customHeight="1" thickTop="1" thickBot="1" x14ac:dyDescent="0.25">
      <c r="A14" s="49" t="s">
        <v>32</v>
      </c>
      <c r="B14" s="50"/>
      <c r="C14" s="50"/>
      <c r="D14" s="51">
        <f>SUM(D8,D11)</f>
        <v>0</v>
      </c>
      <c r="E14" s="162"/>
    </row>
    <row r="15" spans="1:5" ht="12" customHeight="1" x14ac:dyDescent="0.2">
      <c r="A15" s="276" t="s">
        <v>521</v>
      </c>
      <c r="B15" s="12"/>
      <c r="C15" s="42"/>
      <c r="D15" s="182"/>
      <c r="E15" s="162"/>
    </row>
    <row r="16" spans="1:5" ht="12.75" x14ac:dyDescent="0.2">
      <c r="A16" s="12" t="s">
        <v>527</v>
      </c>
      <c r="B16" s="22"/>
      <c r="C16" s="42"/>
      <c r="D16" s="182"/>
      <c r="E16" s="162"/>
    </row>
    <row r="17" spans="1:10" ht="12" customHeight="1" x14ac:dyDescent="0.2">
      <c r="A17" s="160" t="s">
        <v>985</v>
      </c>
      <c r="B17" s="160"/>
      <c r="C17" s="161"/>
      <c r="D17" s="173"/>
    </row>
    <row r="18" spans="1:10" ht="12" customHeight="1" x14ac:dyDescent="0.2">
      <c r="A18" s="160"/>
      <c r="B18" s="160"/>
      <c r="C18" s="161"/>
      <c r="D18" s="173"/>
    </row>
    <row r="19" spans="1:10" ht="12" customHeight="1" x14ac:dyDescent="0.2">
      <c r="A19" s="35"/>
      <c r="B19" s="20"/>
      <c r="C19" s="20"/>
      <c r="D19" s="18"/>
    </row>
    <row r="20" spans="1:10" ht="12.75" x14ac:dyDescent="0.2">
      <c r="A20" s="44" t="s">
        <v>502</v>
      </c>
      <c r="B20" s="611" t="s">
        <v>71</v>
      </c>
      <c r="C20" s="611"/>
      <c r="D20" s="611"/>
    </row>
    <row r="21" spans="1:10" ht="12.75" x14ac:dyDescent="0.2">
      <c r="B21" s="610" t="s">
        <v>1192</v>
      </c>
      <c r="C21" s="610"/>
      <c r="D21" s="610"/>
    </row>
    <row r="22" spans="1:10" ht="12" customHeight="1" x14ac:dyDescent="0.2">
      <c r="A22" s="598" t="s">
        <v>488</v>
      </c>
      <c r="B22" s="609" t="s">
        <v>248</v>
      </c>
      <c r="C22" s="429" t="s">
        <v>68</v>
      </c>
      <c r="D22" s="424" t="s">
        <v>45</v>
      </c>
    </row>
    <row r="23" spans="1:10" ht="12" customHeight="1" x14ac:dyDescent="0.2">
      <c r="A23" s="598"/>
      <c r="B23" s="609"/>
      <c r="C23" s="429" t="s">
        <v>38</v>
      </c>
      <c r="D23" s="424" t="s">
        <v>246</v>
      </c>
    </row>
    <row r="24" spans="1:10" ht="12" customHeight="1" x14ac:dyDescent="0.2">
      <c r="A24" s="32"/>
      <c r="B24" s="17"/>
      <c r="C24" s="45"/>
      <c r="D24" s="61"/>
    </row>
    <row r="25" spans="1:10" ht="14.25" customHeight="1" x14ac:dyDescent="0.2">
      <c r="A25" s="32" t="s">
        <v>360</v>
      </c>
      <c r="B25" s="17"/>
      <c r="C25" s="45"/>
      <c r="D25" s="183">
        <f>SUM(D26)</f>
        <v>0</v>
      </c>
    </row>
    <row r="26" spans="1:10" ht="14.25" customHeight="1" x14ac:dyDescent="0.2">
      <c r="A26" s="32"/>
      <c r="B26" s="35" t="s">
        <v>329</v>
      </c>
      <c r="C26" s="45"/>
      <c r="D26" s="47"/>
    </row>
    <row r="27" spans="1:10" ht="14.25" customHeight="1" x14ac:dyDescent="0.2">
      <c r="A27" s="32"/>
      <c r="B27" s="17"/>
      <c r="C27" s="45"/>
      <c r="D27" s="47"/>
    </row>
    <row r="28" spans="1:10" s="17" customFormat="1" ht="14.25" customHeight="1" x14ac:dyDescent="0.2">
      <c r="A28" s="32" t="s">
        <v>30</v>
      </c>
      <c r="C28" s="45"/>
      <c r="D28" s="131">
        <f>SUM(D29:D40)</f>
        <v>623.26599999999996</v>
      </c>
      <c r="E28"/>
    </row>
    <row r="29" spans="1:10" s="12" customFormat="1" ht="12" customHeight="1" x14ac:dyDescent="0.2">
      <c r="A29" s="32"/>
      <c r="B29" s="35" t="s">
        <v>316</v>
      </c>
      <c r="C29" s="134" t="s">
        <v>481</v>
      </c>
      <c r="D29" s="34">
        <v>84.051999999999992</v>
      </c>
      <c r="E29"/>
    </row>
    <row r="30" spans="1:10" s="12" customFormat="1" ht="12" customHeight="1" x14ac:dyDescent="0.2">
      <c r="A30" s="32"/>
      <c r="B30" s="35" t="s">
        <v>299</v>
      </c>
      <c r="C30" s="134" t="s">
        <v>481</v>
      </c>
      <c r="D30" s="38">
        <v>16.962</v>
      </c>
      <c r="E30"/>
    </row>
    <row r="31" spans="1:10" s="17" customFormat="1" ht="12.75" customHeight="1" x14ac:dyDescent="0.2">
      <c r="A31" s="32"/>
      <c r="B31" s="35" t="s">
        <v>337</v>
      </c>
      <c r="C31" s="133" t="s">
        <v>481</v>
      </c>
      <c r="D31" s="34">
        <v>230.66600000000003</v>
      </c>
    </row>
    <row r="32" spans="1:10" s="17" customFormat="1" ht="12.75" customHeight="1" x14ac:dyDescent="0.2">
      <c r="A32" s="32"/>
      <c r="B32" s="35" t="s">
        <v>318</v>
      </c>
      <c r="C32" s="133" t="s">
        <v>481</v>
      </c>
      <c r="D32" s="34">
        <v>8.3010000000000002</v>
      </c>
      <c r="H32"/>
      <c r="I32"/>
      <c r="J32"/>
    </row>
    <row r="33" spans="1:6" ht="12.75" x14ac:dyDescent="0.2">
      <c r="A33" s="32"/>
      <c r="B33" s="35" t="s">
        <v>161</v>
      </c>
      <c r="C33" s="134" t="s">
        <v>481</v>
      </c>
      <c r="D33" s="68">
        <v>5.7450000000000001</v>
      </c>
    </row>
    <row r="34" spans="1:6" ht="12.75" x14ac:dyDescent="0.2">
      <c r="A34" s="32"/>
      <c r="B34" s="35" t="s">
        <v>285</v>
      </c>
      <c r="C34" s="134" t="s">
        <v>481</v>
      </c>
      <c r="D34" s="225">
        <v>44.671999999999997</v>
      </c>
    </row>
    <row r="35" spans="1:6" ht="12" customHeight="1" x14ac:dyDescent="0.2">
      <c r="A35" s="32"/>
      <c r="B35" s="35" t="s">
        <v>306</v>
      </c>
      <c r="C35" s="134" t="s">
        <v>481</v>
      </c>
      <c r="D35" s="38">
        <v>23.584</v>
      </c>
    </row>
    <row r="36" spans="1:6" ht="12" customHeight="1" x14ac:dyDescent="0.2">
      <c r="A36" s="32"/>
      <c r="B36" s="35" t="s">
        <v>288</v>
      </c>
      <c r="C36" s="134" t="s">
        <v>481</v>
      </c>
      <c r="D36" s="34">
        <v>61.206000000000003</v>
      </c>
      <c r="E36" s="12"/>
    </row>
    <row r="37" spans="1:6" ht="13.9" customHeight="1" x14ac:dyDescent="0.2">
      <c r="A37" s="32"/>
      <c r="B37" s="35" t="s">
        <v>293</v>
      </c>
      <c r="C37" s="134" t="s">
        <v>481</v>
      </c>
      <c r="D37" s="38">
        <v>6.4359999999999999</v>
      </c>
      <c r="E37" s="12"/>
    </row>
    <row r="38" spans="1:6" ht="12" customHeight="1" x14ac:dyDescent="0.2">
      <c r="A38" s="32"/>
      <c r="B38" s="35" t="s">
        <v>329</v>
      </c>
      <c r="C38" s="134" t="s">
        <v>481</v>
      </c>
      <c r="D38" s="38">
        <v>27.63</v>
      </c>
      <c r="E38" s="12"/>
    </row>
    <row r="39" spans="1:6" ht="12" customHeight="1" x14ac:dyDescent="0.2">
      <c r="A39" s="35"/>
      <c r="B39" s="35" t="s">
        <v>309</v>
      </c>
      <c r="C39" s="134" t="s">
        <v>481</v>
      </c>
      <c r="D39" s="38">
        <v>110.67999999999998</v>
      </c>
    </row>
    <row r="40" spans="1:6" ht="12" customHeight="1" thickBot="1" x14ac:dyDescent="0.25">
      <c r="A40" s="35"/>
      <c r="B40" s="35" t="s">
        <v>363</v>
      </c>
      <c r="C40" s="45" t="s">
        <v>481</v>
      </c>
      <c r="D40" s="47">
        <v>3.3319999999999999</v>
      </c>
      <c r="F40" s="5"/>
    </row>
    <row r="41" spans="1:6" ht="12" customHeight="1" thickTop="1" thickBot="1" x14ac:dyDescent="0.25">
      <c r="A41" s="49" t="s">
        <v>32</v>
      </c>
      <c r="B41" s="50"/>
      <c r="C41" s="50"/>
      <c r="D41" s="51">
        <f>SUM(D25,D28)</f>
        <v>623.26599999999996</v>
      </c>
    </row>
    <row r="42" spans="1:6" ht="12" customHeight="1" x14ac:dyDescent="0.2">
      <c r="A42" s="276" t="s">
        <v>521</v>
      </c>
      <c r="B42" s="12"/>
      <c r="C42" s="42"/>
      <c r="D42" s="182"/>
    </row>
    <row r="43" spans="1:6" ht="12" customHeight="1" x14ac:dyDescent="0.2">
      <c r="A43" s="12" t="s">
        <v>527</v>
      </c>
      <c r="B43" s="22"/>
      <c r="C43" s="42"/>
      <c r="D43" s="182"/>
    </row>
    <row r="44" spans="1:6" ht="12" customHeight="1" x14ac:dyDescent="0.2">
      <c r="A44" s="160" t="s">
        <v>985</v>
      </c>
      <c r="B44" s="160"/>
      <c r="C44" s="161"/>
      <c r="D44" s="173"/>
    </row>
  </sheetData>
  <sortState ref="H29:J39">
    <sortCondition ref="H29"/>
  </sortState>
  <mergeCells count="6">
    <mergeCell ref="A5:A6"/>
    <mergeCell ref="B5:B6"/>
    <mergeCell ref="B22:B23"/>
    <mergeCell ref="A22:A23"/>
    <mergeCell ref="B21:D21"/>
    <mergeCell ref="B20:D20"/>
  </mergeCells>
  <phoneticPr fontId="0" type="noConversion"/>
  <printOptions horizontalCentered="1"/>
  <pageMargins left="0.78740157480314965" right="0.78740157480314965" top="0.59055118110236227" bottom="0.78740157480314965" header="0.51181102362204722" footer="0.39370078740157483"/>
  <pageSetup paperSize="9" orientation="portrait" r:id="rId1"/>
  <headerFooter alignWithMargins="0">
    <oddFooter xml:space="preserve">&amp;R&amp;8&amp;P+43&amp;9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9">
    <tabColor rgb="FF92D050"/>
  </sheetPr>
  <dimension ref="A1:D81"/>
  <sheetViews>
    <sheetView topLeftCell="A26" zoomScaleNormal="100" zoomScaleSheetLayoutView="100" workbookViewId="0">
      <selection activeCell="F38" sqref="F38"/>
    </sheetView>
  </sheetViews>
  <sheetFormatPr baseColWidth="10" defaultRowHeight="12.75" x14ac:dyDescent="0.2"/>
  <cols>
    <col min="1" max="1" width="3.140625" style="17" customWidth="1"/>
    <col min="2" max="2" width="25.5703125" style="60" customWidth="1"/>
    <col min="3" max="3" width="36.28515625" style="47" customWidth="1"/>
    <col min="4" max="4" width="18.140625" style="17" customWidth="1"/>
  </cols>
  <sheetData>
    <row r="1" spans="1:4" ht="24" customHeight="1" x14ac:dyDescent="0.2">
      <c r="B1" s="279" t="s">
        <v>952</v>
      </c>
      <c r="C1" s="74"/>
      <c r="D1" s="281"/>
    </row>
    <row r="2" spans="1:4" ht="14.25" customHeight="1" x14ac:dyDescent="0.2">
      <c r="A2" s="280"/>
      <c r="B2" s="6"/>
      <c r="C2" s="6"/>
      <c r="D2"/>
    </row>
    <row r="3" spans="1:4" s="13" customFormat="1" x14ac:dyDescent="0.2">
      <c r="A3" s="17"/>
      <c r="B3" s="44" t="s">
        <v>372</v>
      </c>
      <c r="C3" s="1" t="s">
        <v>72</v>
      </c>
      <c r="D3" s="47"/>
    </row>
    <row r="4" spans="1:4" s="1" customFormat="1" x14ac:dyDescent="0.2">
      <c r="A4" s="32"/>
      <c r="B4" s="32"/>
      <c r="C4" s="44" t="s">
        <v>1192</v>
      </c>
      <c r="D4" s="46"/>
    </row>
    <row r="5" spans="1:4" x14ac:dyDescent="0.2">
      <c r="B5" s="598" t="s">
        <v>488</v>
      </c>
      <c r="C5" s="598" t="s">
        <v>248</v>
      </c>
      <c r="D5" s="424" t="s">
        <v>73</v>
      </c>
    </row>
    <row r="6" spans="1:4" ht="15" customHeight="1" x14ac:dyDescent="0.2">
      <c r="B6" s="598"/>
      <c r="C6" s="598"/>
      <c r="D6" s="424" t="s">
        <v>74</v>
      </c>
    </row>
    <row r="7" spans="1:4" x14ac:dyDescent="0.2">
      <c r="B7" s="32" t="s">
        <v>271</v>
      </c>
      <c r="C7" s="108"/>
      <c r="D7" s="46">
        <f>SUM(D8:D8)</f>
        <v>1750</v>
      </c>
    </row>
    <row r="8" spans="1:4" x14ac:dyDescent="0.2">
      <c r="B8" s="32"/>
      <c r="C8" s="108" t="s">
        <v>261</v>
      </c>
      <c r="D8" s="38">
        <v>1750</v>
      </c>
    </row>
    <row r="9" spans="1:4" x14ac:dyDescent="0.2">
      <c r="B9" s="32"/>
      <c r="C9" s="108"/>
      <c r="D9" s="47"/>
    </row>
    <row r="10" spans="1:4" x14ac:dyDescent="0.2">
      <c r="B10" s="32" t="s">
        <v>275</v>
      </c>
      <c r="C10" s="108"/>
      <c r="D10" s="46">
        <f>SUM(D11:D16)</f>
        <v>41900</v>
      </c>
    </row>
    <row r="11" spans="1:4" x14ac:dyDescent="0.2">
      <c r="B11" s="32"/>
      <c r="C11" s="108" t="s">
        <v>191</v>
      </c>
      <c r="D11" s="38">
        <v>8400</v>
      </c>
    </row>
    <row r="12" spans="1:4" x14ac:dyDescent="0.2">
      <c r="B12" s="32"/>
      <c r="C12" s="108" t="s">
        <v>1445</v>
      </c>
      <c r="D12" s="38">
        <v>6400</v>
      </c>
    </row>
    <row r="13" spans="1:4" x14ac:dyDescent="0.2">
      <c r="B13" s="32"/>
      <c r="C13" s="108" t="s">
        <v>1446</v>
      </c>
      <c r="D13" s="38">
        <v>2400</v>
      </c>
    </row>
    <row r="14" spans="1:4" x14ac:dyDescent="0.2">
      <c r="B14" s="32"/>
      <c r="C14" s="108" t="s">
        <v>261</v>
      </c>
      <c r="D14" s="38">
        <v>9770</v>
      </c>
    </row>
    <row r="15" spans="1:4" x14ac:dyDescent="0.2">
      <c r="B15" s="32"/>
      <c r="C15" s="108" t="s">
        <v>1447</v>
      </c>
      <c r="D15" s="38">
        <v>4700</v>
      </c>
    </row>
    <row r="16" spans="1:4" x14ac:dyDescent="0.2">
      <c r="B16" s="32"/>
      <c r="C16" s="108" t="s">
        <v>274</v>
      </c>
      <c r="D16" s="38">
        <v>10230</v>
      </c>
    </row>
    <row r="17" spans="1:4" x14ac:dyDescent="0.2">
      <c r="B17" s="32"/>
      <c r="C17" s="108"/>
      <c r="D17" s="47"/>
    </row>
    <row r="18" spans="1:4" x14ac:dyDescent="0.2">
      <c r="B18" s="32" t="s">
        <v>276</v>
      </c>
      <c r="C18" s="108"/>
      <c r="D18" s="46">
        <f>SUM(D19)</f>
        <v>16500</v>
      </c>
    </row>
    <row r="19" spans="1:4" x14ac:dyDescent="0.2">
      <c r="B19" s="32"/>
      <c r="C19" s="194" t="s">
        <v>553</v>
      </c>
      <c r="D19" s="47">
        <v>16500</v>
      </c>
    </row>
    <row r="20" spans="1:4" x14ac:dyDescent="0.2">
      <c r="B20" s="35"/>
      <c r="C20" s="108"/>
      <c r="D20" s="47"/>
    </row>
    <row r="21" spans="1:4" x14ac:dyDescent="0.2">
      <c r="B21" s="32" t="s">
        <v>411</v>
      </c>
      <c r="C21" s="108"/>
      <c r="D21" s="46">
        <f>SUM(D22)</f>
        <v>64400</v>
      </c>
    </row>
    <row r="22" spans="1:4" x14ac:dyDescent="0.2">
      <c r="B22" s="35"/>
      <c r="C22" s="194" t="s">
        <v>1092</v>
      </c>
      <c r="D22" s="47">
        <v>64400</v>
      </c>
    </row>
    <row r="23" spans="1:4" x14ac:dyDescent="0.2">
      <c r="B23" s="35"/>
      <c r="C23" s="194"/>
      <c r="D23" s="47"/>
    </row>
    <row r="24" spans="1:4" x14ac:dyDescent="0.2">
      <c r="B24" s="32" t="s">
        <v>314</v>
      </c>
      <c r="C24" s="108"/>
      <c r="D24" s="46">
        <f>SUM(D25:D27)</f>
        <v>41026.25</v>
      </c>
    </row>
    <row r="25" spans="1:4" x14ac:dyDescent="0.2">
      <c r="B25" s="32"/>
      <c r="C25" s="108" t="s">
        <v>321</v>
      </c>
      <c r="D25" s="38">
        <v>27575</v>
      </c>
    </row>
    <row r="26" spans="1:4" x14ac:dyDescent="0.2">
      <c r="B26" s="32"/>
      <c r="C26" s="108" t="s">
        <v>261</v>
      </c>
      <c r="D26" s="38">
        <v>13331.249999999998</v>
      </c>
    </row>
    <row r="27" spans="1:4" x14ac:dyDescent="0.2">
      <c r="B27" s="32"/>
      <c r="C27" s="194" t="s">
        <v>363</v>
      </c>
      <c r="D27" s="38">
        <v>120</v>
      </c>
    </row>
    <row r="28" spans="1:4" s="17" customFormat="1" ht="10.15" customHeight="1" x14ac:dyDescent="0.2">
      <c r="B28" s="35"/>
      <c r="C28" s="108"/>
      <c r="D28" s="47"/>
    </row>
    <row r="29" spans="1:4" s="17" customFormat="1" ht="10.15" customHeight="1" x14ac:dyDescent="0.2">
      <c r="B29" s="32" t="s">
        <v>152</v>
      </c>
      <c r="C29" s="108"/>
      <c r="D29" s="46">
        <f>SUM(D30:D31)</f>
        <v>15500</v>
      </c>
    </row>
    <row r="30" spans="1:4" s="31" customFormat="1" ht="12" customHeight="1" x14ac:dyDescent="0.2">
      <c r="A30" s="17"/>
      <c r="B30" s="32"/>
      <c r="C30" s="194" t="s">
        <v>363</v>
      </c>
      <c r="D30" s="38">
        <v>15500</v>
      </c>
    </row>
    <row r="31" spans="1:4" s="31" customFormat="1" ht="12" customHeight="1" x14ac:dyDescent="0.2">
      <c r="A31" s="17"/>
      <c r="B31" s="32"/>
      <c r="C31" s="194" t="s">
        <v>1074</v>
      </c>
      <c r="D31" s="38"/>
    </row>
    <row r="32" spans="1:4" x14ac:dyDescent="0.2">
      <c r="B32" s="35"/>
      <c r="C32" s="108"/>
      <c r="D32" s="38"/>
    </row>
    <row r="33" spans="1:4" x14ac:dyDescent="0.2">
      <c r="B33" s="32" t="s">
        <v>350</v>
      </c>
      <c r="C33" s="194"/>
      <c r="D33" s="109">
        <f>SUM(D34:D42)</f>
        <v>107975.94100000001</v>
      </c>
    </row>
    <row r="34" spans="1:4" x14ac:dyDescent="0.2">
      <c r="B34" s="32"/>
      <c r="C34" s="108" t="s">
        <v>337</v>
      </c>
      <c r="D34" s="68">
        <v>3000</v>
      </c>
    </row>
    <row r="35" spans="1:4" x14ac:dyDescent="0.2">
      <c r="B35" s="32"/>
      <c r="C35" s="108" t="s">
        <v>416</v>
      </c>
      <c r="D35" s="68">
        <v>3000</v>
      </c>
    </row>
    <row r="36" spans="1:4" x14ac:dyDescent="0.2">
      <c r="B36" s="32"/>
      <c r="C36" s="108" t="s">
        <v>309</v>
      </c>
      <c r="D36" s="68">
        <v>11920</v>
      </c>
    </row>
    <row r="37" spans="1:4" x14ac:dyDescent="0.2">
      <c r="B37" s="32"/>
      <c r="C37" s="108" t="s">
        <v>337</v>
      </c>
      <c r="D37" s="68">
        <v>34045.599999999999</v>
      </c>
    </row>
    <row r="38" spans="1:4" s="162" customFormat="1" ht="12.75" customHeight="1" x14ac:dyDescent="0.2">
      <c r="A38" s="17"/>
      <c r="B38" s="32"/>
      <c r="C38" s="108" t="s">
        <v>167</v>
      </c>
      <c r="D38" s="68">
        <v>17024</v>
      </c>
    </row>
    <row r="39" spans="1:4" s="162" customFormat="1" ht="12.75" customHeight="1" x14ac:dyDescent="0.2">
      <c r="A39" s="17"/>
      <c r="B39" s="32"/>
      <c r="C39" s="108" t="s">
        <v>416</v>
      </c>
      <c r="D39" s="68">
        <v>7038</v>
      </c>
    </row>
    <row r="40" spans="1:4" x14ac:dyDescent="0.2">
      <c r="B40" s="32"/>
      <c r="C40" s="108" t="s">
        <v>309</v>
      </c>
      <c r="D40" s="68">
        <v>30757.341</v>
      </c>
    </row>
    <row r="41" spans="1:4" x14ac:dyDescent="0.2">
      <c r="B41" s="32"/>
      <c r="C41" s="108" t="s">
        <v>178</v>
      </c>
      <c r="D41" s="68">
        <v>451</v>
      </c>
    </row>
    <row r="42" spans="1:4" x14ac:dyDescent="0.2">
      <c r="B42" s="32"/>
      <c r="C42" s="108" t="s">
        <v>270</v>
      </c>
      <c r="D42" s="68">
        <v>740</v>
      </c>
    </row>
    <row r="43" spans="1:4" x14ac:dyDescent="0.2">
      <c r="B43" s="32"/>
      <c r="C43" s="108"/>
      <c r="D43" s="68"/>
    </row>
    <row r="44" spans="1:4" x14ac:dyDescent="0.2">
      <c r="B44" s="391" t="s">
        <v>357</v>
      </c>
      <c r="C44" s="108"/>
      <c r="D44" s="46">
        <f>SUM(D45:D45)</f>
        <v>351960</v>
      </c>
    </row>
    <row r="45" spans="1:4" x14ac:dyDescent="0.2">
      <c r="B45" s="390"/>
      <c r="C45" s="108" t="s">
        <v>272</v>
      </c>
      <c r="D45" s="38">
        <v>351960</v>
      </c>
    </row>
    <row r="46" spans="1:4" x14ac:dyDescent="0.2">
      <c r="B46" s="224"/>
      <c r="C46" s="2"/>
      <c r="D46" s="52"/>
    </row>
    <row r="47" spans="1:4" x14ac:dyDescent="0.2">
      <c r="B47" s="32" t="s">
        <v>361</v>
      </c>
      <c r="C47" s="108"/>
      <c r="D47" s="109">
        <f>SUM(D48:D48)</f>
        <v>642300</v>
      </c>
    </row>
    <row r="48" spans="1:4" x14ac:dyDescent="0.2">
      <c r="A48" s="128"/>
      <c r="B48" s="35"/>
      <c r="C48" s="194" t="s">
        <v>950</v>
      </c>
      <c r="D48" s="47">
        <v>642300</v>
      </c>
    </row>
    <row r="49" spans="1:4" x14ac:dyDescent="0.2">
      <c r="B49" s="35"/>
      <c r="C49" s="108"/>
      <c r="D49" s="47"/>
    </row>
    <row r="50" spans="1:4" x14ac:dyDescent="0.2">
      <c r="A50" s="128"/>
      <c r="B50" s="140" t="s">
        <v>30</v>
      </c>
      <c r="C50" s="108"/>
      <c r="D50" s="46">
        <f>SUM(D51:D51)</f>
        <v>3263717</v>
      </c>
    </row>
    <row r="51" spans="1:4" x14ac:dyDescent="0.2">
      <c r="B51" s="35"/>
      <c r="C51" s="194" t="s">
        <v>363</v>
      </c>
      <c r="D51" s="47">
        <v>3263717</v>
      </c>
    </row>
    <row r="52" spans="1:4" ht="13.5" thickBot="1" x14ac:dyDescent="0.25">
      <c r="B52" s="35"/>
      <c r="C52" s="108"/>
      <c r="D52" s="47"/>
    </row>
    <row r="53" spans="1:4" ht="13.5" thickTop="1" x14ac:dyDescent="0.2">
      <c r="B53" s="150" t="s">
        <v>32</v>
      </c>
      <c r="C53" s="152"/>
      <c r="D53" s="151">
        <f>SUM(D7,D10,D18,D21,D24,D29,D33,D44,D47,D50)</f>
        <v>4547029.1909999996</v>
      </c>
    </row>
    <row r="54" spans="1:4" x14ac:dyDescent="0.2">
      <c r="B54" s="276" t="s">
        <v>521</v>
      </c>
      <c r="C54" s="12"/>
      <c r="D54" s="179"/>
    </row>
    <row r="55" spans="1:4" x14ac:dyDescent="0.2">
      <c r="B55" s="12" t="s">
        <v>527</v>
      </c>
      <c r="C55" s="22"/>
      <c r="D55" s="179"/>
    </row>
    <row r="56" spans="1:4" x14ac:dyDescent="0.2">
      <c r="B56" s="160" t="s">
        <v>985</v>
      </c>
      <c r="C56" s="160"/>
      <c r="D56" s="161"/>
    </row>
    <row r="57" spans="1:4" x14ac:dyDescent="0.2">
      <c r="B57" s="255"/>
      <c r="C57" s="171"/>
      <c r="D57" s="172"/>
    </row>
    <row r="58" spans="1:4" x14ac:dyDescent="0.2">
      <c r="B58" s="160"/>
      <c r="C58" s="171"/>
      <c r="D58" s="172"/>
    </row>
    <row r="59" spans="1:4" x14ac:dyDescent="0.2">
      <c r="B59" s="35"/>
      <c r="C59" s="20"/>
      <c r="D59" s="19"/>
    </row>
    <row r="60" spans="1:4" x14ac:dyDescent="0.2">
      <c r="B60" s="35"/>
      <c r="C60" s="20"/>
      <c r="D60" s="19"/>
    </row>
    <row r="61" spans="1:4" x14ac:dyDescent="0.2">
      <c r="B61" s="35"/>
      <c r="C61" s="20"/>
      <c r="D61" s="19"/>
    </row>
    <row r="62" spans="1:4" s="162" customFormat="1" ht="12.75" customHeight="1" x14ac:dyDescent="0.2">
      <c r="A62" s="26"/>
      <c r="B62" s="35"/>
      <c r="C62" s="20"/>
      <c r="D62" s="19"/>
    </row>
    <row r="63" spans="1:4" x14ac:dyDescent="0.2">
      <c r="B63" s="35"/>
      <c r="C63" s="20"/>
      <c r="D63" s="19"/>
    </row>
    <row r="64" spans="1:4" x14ac:dyDescent="0.2">
      <c r="B64" s="35"/>
      <c r="C64" s="20"/>
      <c r="D64" s="19"/>
    </row>
    <row r="65" spans="2:4" x14ac:dyDescent="0.2">
      <c r="B65" s="35"/>
      <c r="C65" s="20"/>
      <c r="D65" s="19"/>
    </row>
    <row r="66" spans="2:4" x14ac:dyDescent="0.2">
      <c r="B66" s="35"/>
      <c r="C66" s="20"/>
      <c r="D66" s="19"/>
    </row>
    <row r="80" spans="2:4" x14ac:dyDescent="0.2">
      <c r="B80" s="22"/>
      <c r="C80" s="179"/>
      <c r="D80" s="27"/>
    </row>
    <row r="81" spans="2:4" x14ac:dyDescent="0.2">
      <c r="B81" s="160"/>
      <c r="C81" s="161"/>
      <c r="D81" s="128"/>
    </row>
  </sheetData>
  <mergeCells count="2">
    <mergeCell ref="B5:B6"/>
    <mergeCell ref="C5:C6"/>
  </mergeCells>
  <phoneticPr fontId="0" type="noConversion"/>
  <printOptions horizontalCentered="1"/>
  <pageMargins left="0.78740157480314965" right="0.78740157480314965" top="0.59055118110236227" bottom="0.78740157480314965" header="0.51181102362204722" footer="0.19685039370078741"/>
  <pageSetup paperSize="9" orientation="portrait" r:id="rId1"/>
  <headerFooter alignWithMargins="0">
    <oddFooter xml:space="preserve">&amp;R&amp;8&amp;P+44 &amp;9
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0">
    <tabColor rgb="FF92D050"/>
  </sheetPr>
  <dimension ref="A1:K97"/>
  <sheetViews>
    <sheetView zoomScaleNormal="100" workbookViewId="0">
      <selection activeCell="P41" sqref="P41"/>
    </sheetView>
  </sheetViews>
  <sheetFormatPr baseColWidth="10" defaultRowHeight="12.75" x14ac:dyDescent="0.2"/>
  <cols>
    <col min="1" max="1" width="18.140625" style="17" customWidth="1"/>
    <col min="2" max="2" width="20.5703125" style="17" customWidth="1"/>
    <col min="3" max="3" width="16.5703125" style="17" customWidth="1"/>
    <col min="4" max="4" width="12.5703125" style="17" customWidth="1"/>
    <col min="5" max="5" width="11.42578125" style="17" customWidth="1"/>
    <col min="6" max="6" width="14.42578125" hidden="1" customWidth="1"/>
    <col min="7" max="7" width="11.42578125" hidden="1" customWidth="1"/>
  </cols>
  <sheetData>
    <row r="1" spans="1:7" ht="24" customHeight="1" x14ac:dyDescent="0.2">
      <c r="A1" s="279" t="s">
        <v>952</v>
      </c>
      <c r="B1" s="74"/>
      <c r="C1" s="74"/>
      <c r="D1" s="281"/>
      <c r="E1"/>
    </row>
    <row r="2" spans="1:7" ht="14.25" customHeight="1" x14ac:dyDescent="0.2">
      <c r="A2" s="280"/>
      <c r="B2" s="6"/>
      <c r="C2" s="6"/>
      <c r="D2"/>
      <c r="E2"/>
    </row>
    <row r="3" spans="1:7" s="15" customFormat="1" ht="12" x14ac:dyDescent="0.2">
      <c r="A3" s="290" t="s">
        <v>503</v>
      </c>
      <c r="B3" s="99" t="s">
        <v>532</v>
      </c>
      <c r="C3" s="292"/>
      <c r="D3" s="292"/>
    </row>
    <row r="4" spans="1:7" s="15" customFormat="1" ht="12" x14ac:dyDescent="0.2">
      <c r="A4" s="291"/>
      <c r="B4" s="99" t="s">
        <v>1128</v>
      </c>
      <c r="C4" s="292"/>
      <c r="D4" s="292"/>
    </row>
    <row r="5" spans="1:7" s="15" customFormat="1" ht="12" x14ac:dyDescent="0.2">
      <c r="A5" s="291"/>
      <c r="B5" s="16"/>
    </row>
    <row r="6" spans="1:7" ht="15" customHeight="1" x14ac:dyDescent="0.2">
      <c r="A6" s="612" t="s">
        <v>488</v>
      </c>
      <c r="B6" s="428" t="s">
        <v>110</v>
      </c>
      <c r="C6" s="428" t="s">
        <v>37</v>
      </c>
      <c r="D6" s="429" t="s">
        <v>111</v>
      </c>
    </row>
    <row r="7" spans="1:7" x14ac:dyDescent="0.2">
      <c r="A7" s="612"/>
      <c r="B7" s="428" t="s">
        <v>1062</v>
      </c>
      <c r="C7" s="428" t="s">
        <v>113</v>
      </c>
      <c r="D7" s="430"/>
    </row>
    <row r="8" spans="1:7" s="31" customFormat="1" x14ac:dyDescent="0.2">
      <c r="A8" s="81"/>
      <c r="B8" s="30"/>
      <c r="C8" s="30"/>
      <c r="D8" s="56"/>
      <c r="E8" s="58"/>
    </row>
    <row r="9" spans="1:7" x14ac:dyDescent="0.2">
      <c r="A9" s="82" t="s">
        <v>221</v>
      </c>
      <c r="B9" s="83">
        <v>209990</v>
      </c>
      <c r="C9" s="83">
        <f>+B9*G9</f>
        <v>272987</v>
      </c>
      <c r="D9" s="83">
        <f t="shared" ref="D9:D33" si="0">+(C9/$C$34)*100</f>
        <v>3.8841294607111188</v>
      </c>
      <c r="F9" s="84"/>
      <c r="G9">
        <v>1.3</v>
      </c>
    </row>
    <row r="10" spans="1:7" x14ac:dyDescent="0.2">
      <c r="A10" s="82" t="s">
        <v>222</v>
      </c>
      <c r="B10" s="83">
        <v>380505</v>
      </c>
      <c r="C10" s="83">
        <f t="shared" ref="C10:C33" si="1">+B10*G10</f>
        <v>418555.50000000006</v>
      </c>
      <c r="D10" s="83">
        <f t="shared" si="0"/>
        <v>5.9553156322193832</v>
      </c>
      <c r="F10" s="84"/>
      <c r="G10">
        <v>1.1000000000000001</v>
      </c>
    </row>
    <row r="11" spans="1:7" x14ac:dyDescent="0.2">
      <c r="A11" s="82" t="s">
        <v>223</v>
      </c>
      <c r="B11" s="83">
        <v>218519</v>
      </c>
      <c r="C11" s="83">
        <f t="shared" si="1"/>
        <v>240370.90000000002</v>
      </c>
      <c r="D11" s="83">
        <f t="shared" si="0"/>
        <v>3.42005917566641</v>
      </c>
      <c r="F11" s="84"/>
      <c r="G11">
        <v>1.1000000000000001</v>
      </c>
    </row>
    <row r="12" spans="1:7" x14ac:dyDescent="0.2">
      <c r="A12" s="82" t="s">
        <v>224</v>
      </c>
      <c r="B12" s="83">
        <v>107911</v>
      </c>
      <c r="C12" s="83">
        <f t="shared" si="1"/>
        <v>118702.1</v>
      </c>
      <c r="D12" s="83">
        <f t="shared" si="0"/>
        <v>1.6889241013611538</v>
      </c>
      <c r="F12" s="84"/>
      <c r="G12">
        <v>1.1000000000000001</v>
      </c>
    </row>
    <row r="13" spans="1:7" x14ac:dyDescent="0.2">
      <c r="A13" s="82" t="s">
        <v>225</v>
      </c>
      <c r="B13" s="83">
        <v>257105</v>
      </c>
      <c r="C13" s="83">
        <f t="shared" si="1"/>
        <v>282815.5</v>
      </c>
      <c r="D13" s="83">
        <f t="shared" si="0"/>
        <v>4.0239718942504412</v>
      </c>
      <c r="F13" s="84"/>
      <c r="G13">
        <v>1.1000000000000001</v>
      </c>
    </row>
    <row r="14" spans="1:7" x14ac:dyDescent="0.2">
      <c r="A14" s="82" t="s">
        <v>226</v>
      </c>
      <c r="B14" s="83">
        <v>933832</v>
      </c>
      <c r="C14" s="83">
        <f t="shared" si="1"/>
        <v>1027215.2000000001</v>
      </c>
      <c r="D14" s="83">
        <f t="shared" si="0"/>
        <v>14.615482864789401</v>
      </c>
      <c r="F14" s="84"/>
      <c r="G14">
        <v>1.1000000000000001</v>
      </c>
    </row>
    <row r="15" spans="1:7" x14ac:dyDescent="0.2">
      <c r="A15" s="82" t="s">
        <v>112</v>
      </c>
      <c r="B15" s="83">
        <v>0</v>
      </c>
      <c r="C15" s="83">
        <f t="shared" si="1"/>
        <v>0</v>
      </c>
      <c r="D15" s="83">
        <f t="shared" si="0"/>
        <v>0</v>
      </c>
      <c r="F15" s="84"/>
      <c r="G15">
        <v>0.5</v>
      </c>
    </row>
    <row r="16" spans="1:7" x14ac:dyDescent="0.2">
      <c r="A16" s="6" t="s">
        <v>227</v>
      </c>
      <c r="B16" s="83">
        <v>526719</v>
      </c>
      <c r="C16" s="83">
        <f t="shared" si="1"/>
        <v>579390.9</v>
      </c>
      <c r="D16" s="83">
        <f t="shared" si="0"/>
        <v>8.2437231954559369</v>
      </c>
      <c r="F16" s="84"/>
      <c r="G16">
        <v>1.1000000000000001</v>
      </c>
    </row>
    <row r="17" spans="1:7" x14ac:dyDescent="0.2">
      <c r="A17" s="6" t="s">
        <v>228</v>
      </c>
      <c r="B17" s="83">
        <v>310775</v>
      </c>
      <c r="C17" s="83">
        <f t="shared" si="1"/>
        <v>341852.5</v>
      </c>
      <c r="D17" s="83">
        <f t="shared" si="0"/>
        <v>4.8639655605129457</v>
      </c>
      <c r="F17" s="84"/>
      <c r="G17">
        <v>1.1000000000000001</v>
      </c>
    </row>
    <row r="18" spans="1:7" x14ac:dyDescent="0.2">
      <c r="A18" s="6" t="s">
        <v>229</v>
      </c>
      <c r="B18" s="83">
        <v>438288</v>
      </c>
      <c r="C18" s="83">
        <f t="shared" si="1"/>
        <v>525945.59999999998</v>
      </c>
      <c r="D18" s="83">
        <f t="shared" si="0"/>
        <v>7.483289679330464</v>
      </c>
      <c r="F18" s="84"/>
      <c r="G18">
        <v>1.2</v>
      </c>
    </row>
    <row r="19" spans="1:7" x14ac:dyDescent="0.2">
      <c r="A19" s="6" t="s">
        <v>230</v>
      </c>
      <c r="B19" s="83">
        <v>75945</v>
      </c>
      <c r="C19" s="83">
        <f t="shared" si="1"/>
        <v>37972.5</v>
      </c>
      <c r="D19" s="83">
        <f t="shared" si="0"/>
        <v>0.54028252607945781</v>
      </c>
      <c r="F19" s="84"/>
      <c r="G19">
        <v>0.5</v>
      </c>
    </row>
    <row r="20" spans="1:7" x14ac:dyDescent="0.2">
      <c r="A20" s="6" t="s">
        <v>231</v>
      </c>
      <c r="B20" s="83">
        <v>400211</v>
      </c>
      <c r="C20" s="83">
        <f t="shared" si="1"/>
        <v>480253.19999999995</v>
      </c>
      <c r="D20" s="83">
        <f t="shared" si="0"/>
        <v>6.8331664244846406</v>
      </c>
      <c r="F20" s="84"/>
      <c r="G20">
        <v>1.2</v>
      </c>
    </row>
    <row r="21" spans="1:7" x14ac:dyDescent="0.2">
      <c r="A21" s="6" t="s">
        <v>232</v>
      </c>
      <c r="B21" s="83">
        <v>398128</v>
      </c>
      <c r="C21" s="83">
        <f t="shared" si="1"/>
        <v>382202.88</v>
      </c>
      <c r="D21" s="83">
        <f t="shared" si="0"/>
        <v>5.4380811766737471</v>
      </c>
      <c r="F21" s="84"/>
      <c r="G21">
        <v>0.96</v>
      </c>
    </row>
    <row r="22" spans="1:7" x14ac:dyDescent="0.2">
      <c r="A22" s="6" t="s">
        <v>233</v>
      </c>
      <c r="B22" s="83">
        <v>227634</v>
      </c>
      <c r="C22" s="83">
        <f t="shared" si="1"/>
        <v>113817</v>
      </c>
      <c r="D22" s="83">
        <f t="shared" si="0"/>
        <v>1.6194176383115582</v>
      </c>
      <c r="F22" s="84"/>
      <c r="G22">
        <v>0.5</v>
      </c>
    </row>
    <row r="23" spans="1:7" x14ac:dyDescent="0.2">
      <c r="A23" s="6" t="s">
        <v>234</v>
      </c>
      <c r="B23" s="83">
        <v>169388</v>
      </c>
      <c r="C23" s="83">
        <f t="shared" si="1"/>
        <v>84694</v>
      </c>
      <c r="D23" s="83">
        <f t="shared" si="0"/>
        <v>1.2050480812107076</v>
      </c>
      <c r="F23" s="84"/>
      <c r="G23">
        <v>0.5</v>
      </c>
    </row>
    <row r="24" spans="1:7" x14ac:dyDescent="0.2">
      <c r="A24" s="6" t="s">
        <v>235</v>
      </c>
      <c r="B24" s="83">
        <v>308341</v>
      </c>
      <c r="C24" s="83">
        <f t="shared" si="1"/>
        <v>400843.3</v>
      </c>
      <c r="D24" s="83">
        <f t="shared" si="0"/>
        <v>5.7033018812568548</v>
      </c>
      <c r="F24" s="84"/>
      <c r="G24">
        <v>1.3</v>
      </c>
    </row>
    <row r="25" spans="1:7" x14ac:dyDescent="0.2">
      <c r="A25" s="6" t="s">
        <v>236</v>
      </c>
      <c r="B25" s="83">
        <v>29246</v>
      </c>
      <c r="C25" s="83">
        <f t="shared" si="1"/>
        <v>38019.800000000003</v>
      </c>
      <c r="D25" s="83">
        <f t="shared" si="0"/>
        <v>0.54095552268182945</v>
      </c>
      <c r="F25" s="84"/>
      <c r="G25">
        <v>1.3</v>
      </c>
    </row>
    <row r="26" spans="1:7" x14ac:dyDescent="0.2">
      <c r="A26" s="6" t="s">
        <v>101</v>
      </c>
      <c r="B26" s="83">
        <v>24837</v>
      </c>
      <c r="C26" s="83">
        <f t="shared" si="1"/>
        <v>12418.5</v>
      </c>
      <c r="D26" s="83">
        <f t="shared" si="0"/>
        <v>0.17669362170301525</v>
      </c>
      <c r="F26" s="84"/>
      <c r="G26">
        <v>0.5</v>
      </c>
    </row>
    <row r="27" spans="1:7" x14ac:dyDescent="0.2">
      <c r="A27" s="6" t="s">
        <v>237</v>
      </c>
      <c r="B27" s="83">
        <v>106856</v>
      </c>
      <c r="C27" s="83">
        <f t="shared" si="1"/>
        <v>128227.2</v>
      </c>
      <c r="D27" s="83">
        <f t="shared" si="0"/>
        <v>1.8244496814298727</v>
      </c>
      <c r="F27" s="84"/>
      <c r="G27">
        <v>1.2</v>
      </c>
    </row>
    <row r="28" spans="1:7" x14ac:dyDescent="0.2">
      <c r="A28" s="6" t="s">
        <v>238</v>
      </c>
      <c r="B28" s="83">
        <v>432474</v>
      </c>
      <c r="C28" s="83">
        <f t="shared" si="1"/>
        <v>345979.2</v>
      </c>
      <c r="D28" s="83">
        <f t="shared" si="0"/>
        <v>4.9226813127118296</v>
      </c>
      <c r="F28" s="84"/>
      <c r="G28">
        <v>0.8</v>
      </c>
    </row>
    <row r="29" spans="1:7" x14ac:dyDescent="0.2">
      <c r="A29" s="6" t="s">
        <v>239</v>
      </c>
      <c r="B29" s="83">
        <v>638550</v>
      </c>
      <c r="C29" s="83">
        <f t="shared" si="1"/>
        <v>702405</v>
      </c>
      <c r="D29" s="83">
        <f t="shared" si="0"/>
        <v>9.993999545219344</v>
      </c>
      <c r="F29" s="84"/>
      <c r="G29">
        <v>1.1000000000000001</v>
      </c>
    </row>
    <row r="30" spans="1:7" x14ac:dyDescent="0.2">
      <c r="A30" s="6" t="s">
        <v>240</v>
      </c>
      <c r="B30" s="83">
        <v>256053</v>
      </c>
      <c r="C30" s="83">
        <f t="shared" si="1"/>
        <v>332868.90000000002</v>
      </c>
      <c r="D30" s="83">
        <f t="shared" si="0"/>
        <v>4.7361445821394543</v>
      </c>
      <c r="F30" s="84"/>
      <c r="G30">
        <v>1.3</v>
      </c>
    </row>
    <row r="31" spans="1:7" x14ac:dyDescent="0.2">
      <c r="A31" s="6" t="s">
        <v>241</v>
      </c>
      <c r="B31" s="83">
        <v>25140</v>
      </c>
      <c r="C31" s="83">
        <f t="shared" si="1"/>
        <v>12570</v>
      </c>
      <c r="D31" s="83">
        <f t="shared" si="0"/>
        <v>0.17884920278672156</v>
      </c>
      <c r="F31" s="84"/>
      <c r="G31">
        <v>0.5</v>
      </c>
    </row>
    <row r="32" spans="1:7" x14ac:dyDescent="0.2">
      <c r="A32" s="6" t="s">
        <v>242</v>
      </c>
      <c r="B32" s="83">
        <v>18610</v>
      </c>
      <c r="C32" s="83">
        <f t="shared" si="1"/>
        <v>9305</v>
      </c>
      <c r="D32" s="83">
        <f t="shared" si="0"/>
        <v>0.13239394048770439</v>
      </c>
      <c r="F32" s="84"/>
      <c r="G32">
        <v>0.5</v>
      </c>
    </row>
    <row r="33" spans="1:11" x14ac:dyDescent="0.2">
      <c r="A33" s="6" t="s">
        <v>243</v>
      </c>
      <c r="B33" s="83">
        <v>106812</v>
      </c>
      <c r="C33" s="83">
        <f t="shared" si="1"/>
        <v>138855.6</v>
      </c>
      <c r="D33" s="83">
        <f t="shared" si="0"/>
        <v>1.9756732985260059</v>
      </c>
      <c r="F33" s="84"/>
      <c r="G33">
        <v>1.3</v>
      </c>
    </row>
    <row r="34" spans="1:11" ht="18" customHeight="1" x14ac:dyDescent="0.2">
      <c r="A34" s="286" t="s">
        <v>32</v>
      </c>
      <c r="B34" s="287">
        <f>SUM(B9:B33)</f>
        <v>6601869</v>
      </c>
      <c r="C34" s="288">
        <f>SUM(C9:C33)</f>
        <v>7028267.2800000003</v>
      </c>
      <c r="D34" s="289">
        <f>SUM(D9:D33)</f>
        <v>99.999999999999972</v>
      </c>
    </row>
    <row r="35" spans="1:11" ht="18" customHeight="1" x14ac:dyDescent="0.2">
      <c r="A35" s="283"/>
      <c r="B35" s="284"/>
      <c r="C35" s="48"/>
      <c r="D35" s="285"/>
    </row>
    <row r="36" spans="1:11" x14ac:dyDescent="0.2">
      <c r="A36" s="12" t="s">
        <v>1061</v>
      </c>
      <c r="C36" s="22"/>
      <c r="D36" s="179"/>
      <c r="E36" s="128"/>
      <c r="F36" s="269"/>
      <c r="G36" s="88"/>
    </row>
    <row r="37" spans="1:11" x14ac:dyDescent="0.2">
      <c r="A37" s="160" t="s">
        <v>985</v>
      </c>
      <c r="C37" s="160"/>
      <c r="D37" s="161"/>
      <c r="E37" s="128"/>
      <c r="F37" s="269"/>
      <c r="G37" s="88"/>
      <c r="H37" s="88"/>
    </row>
    <row r="38" spans="1:11" ht="9.75" customHeight="1" x14ac:dyDescent="0.2">
      <c r="F38" s="36"/>
      <c r="H38" s="88"/>
    </row>
    <row r="39" spans="1:11" x14ac:dyDescent="0.2">
      <c r="A39" s="12" t="s">
        <v>531</v>
      </c>
      <c r="B39" s="12"/>
      <c r="C39" s="12"/>
      <c r="F39" s="36"/>
      <c r="K39" s="122"/>
    </row>
    <row r="40" spans="1:11" x14ac:dyDescent="0.2">
      <c r="A40" s="12" t="s">
        <v>530</v>
      </c>
      <c r="B40" s="12"/>
      <c r="C40" s="12"/>
      <c r="F40" s="36"/>
    </row>
    <row r="41" spans="1:11" x14ac:dyDescent="0.2">
      <c r="A41" s="12"/>
      <c r="B41" s="12"/>
      <c r="C41" s="12"/>
      <c r="F41" s="36"/>
    </row>
    <row r="42" spans="1:11" x14ac:dyDescent="0.2">
      <c r="F42" s="36"/>
    </row>
    <row r="43" spans="1:11" x14ac:dyDescent="0.2">
      <c r="F43" s="36"/>
    </row>
    <row r="44" spans="1:11" x14ac:dyDescent="0.2">
      <c r="F44" s="36"/>
    </row>
    <row r="45" spans="1:11" x14ac:dyDescent="0.2">
      <c r="F45" s="36"/>
    </row>
    <row r="46" spans="1:11" x14ac:dyDescent="0.2">
      <c r="F46" s="36"/>
    </row>
    <row r="47" spans="1:11" x14ac:dyDescent="0.2">
      <c r="F47" s="36"/>
    </row>
    <row r="48" spans="1:11" x14ac:dyDescent="0.2">
      <c r="F48" s="36"/>
    </row>
    <row r="49" spans="6:6" x14ac:dyDescent="0.2">
      <c r="F49" s="36"/>
    </row>
    <row r="50" spans="6:6" x14ac:dyDescent="0.2">
      <c r="F50" s="36"/>
    </row>
    <row r="51" spans="6:6" x14ac:dyDescent="0.2">
      <c r="F51" s="36"/>
    </row>
    <row r="52" spans="6:6" x14ac:dyDescent="0.2">
      <c r="F52" s="36"/>
    </row>
    <row r="53" spans="6:6" x14ac:dyDescent="0.2">
      <c r="F53" s="36"/>
    </row>
    <row r="54" spans="6:6" x14ac:dyDescent="0.2">
      <c r="F54" s="36"/>
    </row>
    <row r="55" spans="6:6" x14ac:dyDescent="0.2">
      <c r="F55" s="36"/>
    </row>
    <row r="56" spans="6:6" x14ac:dyDescent="0.2">
      <c r="F56" s="36"/>
    </row>
    <row r="57" spans="6:6" x14ac:dyDescent="0.2">
      <c r="F57" s="36"/>
    </row>
    <row r="58" spans="6:6" x14ac:dyDescent="0.2">
      <c r="F58" s="36"/>
    </row>
    <row r="59" spans="6:6" x14ac:dyDescent="0.2">
      <c r="F59" s="36"/>
    </row>
    <row r="60" spans="6:6" x14ac:dyDescent="0.2">
      <c r="F60" s="36"/>
    </row>
    <row r="61" spans="6:6" x14ac:dyDescent="0.2">
      <c r="F61" s="36"/>
    </row>
    <row r="62" spans="6:6" x14ac:dyDescent="0.2">
      <c r="F62" s="36"/>
    </row>
    <row r="63" spans="6:6" x14ac:dyDescent="0.2">
      <c r="F63" s="36"/>
    </row>
    <row r="64" spans="6:6" x14ac:dyDescent="0.2">
      <c r="F64" s="36"/>
    </row>
    <row r="65" spans="6:6" x14ac:dyDescent="0.2">
      <c r="F65" s="36"/>
    </row>
    <row r="66" spans="6:6" x14ac:dyDescent="0.2">
      <c r="F66" s="36"/>
    </row>
    <row r="67" spans="6:6" x14ac:dyDescent="0.2">
      <c r="F67" s="36"/>
    </row>
    <row r="68" spans="6:6" x14ac:dyDescent="0.2">
      <c r="F68" s="36"/>
    </row>
    <row r="69" spans="6:6" x14ac:dyDescent="0.2">
      <c r="F69" s="36"/>
    </row>
    <row r="70" spans="6:6" x14ac:dyDescent="0.2">
      <c r="F70" s="36"/>
    </row>
    <row r="71" spans="6:6" x14ac:dyDescent="0.2">
      <c r="F71" s="36"/>
    </row>
    <row r="72" spans="6:6" x14ac:dyDescent="0.2">
      <c r="F72" s="36"/>
    </row>
    <row r="73" spans="6:6" x14ac:dyDescent="0.2">
      <c r="F73" s="36"/>
    </row>
    <row r="74" spans="6:6" x14ac:dyDescent="0.2">
      <c r="F74" s="36"/>
    </row>
    <row r="75" spans="6:6" x14ac:dyDescent="0.2">
      <c r="F75" s="36"/>
    </row>
    <row r="76" spans="6:6" x14ac:dyDescent="0.2">
      <c r="F76" s="36"/>
    </row>
    <row r="77" spans="6:6" x14ac:dyDescent="0.2">
      <c r="F77" s="36"/>
    </row>
    <row r="78" spans="6:6" x14ac:dyDescent="0.2">
      <c r="F78" s="36"/>
    </row>
    <row r="79" spans="6:6" x14ac:dyDescent="0.2">
      <c r="F79" s="36"/>
    </row>
    <row r="80" spans="6:6" x14ac:dyDescent="0.2">
      <c r="F80" s="36"/>
    </row>
    <row r="81" spans="6:6" x14ac:dyDescent="0.2">
      <c r="F81" s="36"/>
    </row>
    <row r="82" spans="6:6" x14ac:dyDescent="0.2">
      <c r="F82" s="36"/>
    </row>
    <row r="83" spans="6:6" x14ac:dyDescent="0.2">
      <c r="F83" s="36"/>
    </row>
    <row r="84" spans="6:6" x14ac:dyDescent="0.2">
      <c r="F84" s="36"/>
    </row>
    <row r="85" spans="6:6" x14ac:dyDescent="0.2">
      <c r="F85" s="36"/>
    </row>
    <row r="86" spans="6:6" x14ac:dyDescent="0.2">
      <c r="F86" s="36"/>
    </row>
    <row r="87" spans="6:6" x14ac:dyDescent="0.2">
      <c r="F87" s="36"/>
    </row>
    <row r="88" spans="6:6" x14ac:dyDescent="0.2">
      <c r="F88" s="36"/>
    </row>
    <row r="89" spans="6:6" x14ac:dyDescent="0.2">
      <c r="F89" s="36"/>
    </row>
    <row r="90" spans="6:6" x14ac:dyDescent="0.2">
      <c r="F90" s="36"/>
    </row>
    <row r="91" spans="6:6" x14ac:dyDescent="0.2">
      <c r="F91" s="36"/>
    </row>
    <row r="92" spans="6:6" x14ac:dyDescent="0.2">
      <c r="F92" s="36"/>
    </row>
    <row r="93" spans="6:6" x14ac:dyDescent="0.2">
      <c r="F93" s="36"/>
    </row>
    <row r="94" spans="6:6" x14ac:dyDescent="0.2">
      <c r="F94" s="36"/>
    </row>
    <row r="95" spans="6:6" x14ac:dyDescent="0.2">
      <c r="F95" s="36"/>
    </row>
    <row r="96" spans="6:6" x14ac:dyDescent="0.2">
      <c r="F96" s="36"/>
    </row>
    <row r="97" spans="6:6" x14ac:dyDescent="0.2">
      <c r="F97" s="36"/>
    </row>
  </sheetData>
  <mergeCells count="1">
    <mergeCell ref="A6:A7"/>
  </mergeCells>
  <phoneticPr fontId="0" type="noConversion"/>
  <printOptions horizontalCentered="1"/>
  <pageMargins left="0.70866141732283472" right="0.78740157480314965" top="0.59055118110236227" bottom="0.78740157480314965" header="0.39370078740157483" footer="0.39370078740157483"/>
  <pageSetup paperSize="9" orientation="portrait" r:id="rId1"/>
  <headerFooter alignWithMargins="0">
    <oddFooter>&amp;R&amp;8 46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1">
    <tabColor rgb="FF92D050"/>
  </sheetPr>
  <dimension ref="A1:II100"/>
  <sheetViews>
    <sheetView workbookViewId="0">
      <selection activeCell="P41" sqref="P41"/>
    </sheetView>
  </sheetViews>
  <sheetFormatPr baseColWidth="10" defaultRowHeight="12" customHeight="1" x14ac:dyDescent="0.2"/>
  <cols>
    <col min="1" max="1" width="16.5703125" style="88" customWidth="1"/>
    <col min="2" max="2" width="32.140625" customWidth="1"/>
    <col min="3" max="3" width="15.7109375" style="63" customWidth="1"/>
    <col min="4" max="4" width="19.28515625" style="5" customWidth="1"/>
  </cols>
  <sheetData>
    <row r="1" spans="1:4" ht="24" customHeight="1" x14ac:dyDescent="0.2">
      <c r="A1" s="279" t="s">
        <v>952</v>
      </c>
      <c r="B1" s="278"/>
      <c r="C1" s="74"/>
      <c r="D1" s="272"/>
    </row>
    <row r="2" spans="1:4" ht="12" customHeight="1" x14ac:dyDescent="0.2">
      <c r="A2" s="280"/>
      <c r="B2" s="6"/>
      <c r="C2" s="6"/>
    </row>
    <row r="3" spans="1:4" s="15" customFormat="1" ht="12" customHeight="1" x14ac:dyDescent="0.2">
      <c r="A3" s="16" t="s">
        <v>504</v>
      </c>
      <c r="B3" s="28" t="s">
        <v>63</v>
      </c>
      <c r="C3" s="54"/>
      <c r="D3" s="55"/>
    </row>
    <row r="4" spans="1:4" s="15" customFormat="1" ht="12" customHeight="1" x14ac:dyDescent="0.2">
      <c r="B4" s="28" t="s">
        <v>1191</v>
      </c>
      <c r="C4" s="54"/>
      <c r="D4" s="55"/>
    </row>
    <row r="5" spans="1:4" s="15" customFormat="1" ht="12" customHeight="1" x14ac:dyDescent="0.2">
      <c r="A5" s="613" t="s">
        <v>488</v>
      </c>
      <c r="B5" s="613" t="s">
        <v>43</v>
      </c>
      <c r="C5" s="431" t="s">
        <v>64</v>
      </c>
      <c r="D5" s="422"/>
    </row>
    <row r="6" spans="1:4" s="15" customFormat="1" ht="12" customHeight="1" x14ac:dyDescent="0.2">
      <c r="A6" s="613"/>
      <c r="B6" s="613"/>
      <c r="C6" s="431" t="s">
        <v>44</v>
      </c>
      <c r="D6" s="432"/>
    </row>
    <row r="7" spans="1:4" s="17" customFormat="1" ht="10.9" customHeight="1" x14ac:dyDescent="0.2">
      <c r="A7" s="32"/>
      <c r="B7" s="66"/>
      <c r="C7" s="26"/>
      <c r="D7" s="299"/>
    </row>
    <row r="8" spans="1:4" s="17" customFormat="1" ht="10.9" customHeight="1" x14ac:dyDescent="0.2">
      <c r="A8" s="32" t="s">
        <v>411</v>
      </c>
      <c r="B8" s="66"/>
      <c r="C8" s="26"/>
      <c r="D8" s="299"/>
    </row>
    <row r="9" spans="1:4" s="17" customFormat="1" ht="10.9" customHeight="1" x14ac:dyDescent="0.2">
      <c r="A9" s="32"/>
      <c r="B9" s="66" t="s">
        <v>65</v>
      </c>
      <c r="C9" s="60" t="s">
        <v>481</v>
      </c>
      <c r="D9" s="299">
        <v>69.673000000000002</v>
      </c>
    </row>
    <row r="10" spans="1:4" s="17" customFormat="1" ht="10.9" customHeight="1" x14ac:dyDescent="0.2">
      <c r="A10" s="32"/>
      <c r="B10" s="66" t="s">
        <v>408</v>
      </c>
      <c r="C10" s="60" t="s">
        <v>481</v>
      </c>
      <c r="D10" s="299">
        <v>4723.7920000000004</v>
      </c>
    </row>
    <row r="11" spans="1:4" s="17" customFormat="1" ht="10.9" customHeight="1" x14ac:dyDescent="0.2">
      <c r="A11" s="32"/>
      <c r="B11" s="66"/>
      <c r="C11" s="26"/>
      <c r="D11" s="299"/>
    </row>
    <row r="12" spans="1:4" s="17" customFormat="1" ht="12" customHeight="1" x14ac:dyDescent="0.2">
      <c r="A12" s="32" t="s">
        <v>315</v>
      </c>
      <c r="C12" s="26"/>
      <c r="D12" s="61"/>
    </row>
    <row r="13" spans="1:4" s="17" customFormat="1" ht="11.25" x14ac:dyDescent="0.2">
      <c r="A13" s="32"/>
      <c r="B13" s="35" t="s">
        <v>554</v>
      </c>
      <c r="C13" s="60" t="s">
        <v>481</v>
      </c>
      <c r="D13" s="7">
        <v>348.28099999999995</v>
      </c>
    </row>
    <row r="14" spans="1:4" s="17" customFormat="1" ht="11.25" x14ac:dyDescent="0.2">
      <c r="A14" s="40"/>
      <c r="B14" s="17" t="s">
        <v>94</v>
      </c>
      <c r="C14" s="95" t="s">
        <v>481</v>
      </c>
      <c r="D14" s="7">
        <v>525.39200000000005</v>
      </c>
    </row>
    <row r="15" spans="1:4" s="17" customFormat="1" ht="11.25" x14ac:dyDescent="0.2">
      <c r="A15" s="40"/>
      <c r="B15" s="33" t="s">
        <v>482</v>
      </c>
      <c r="C15" s="95" t="s">
        <v>481</v>
      </c>
      <c r="D15" s="7">
        <v>481.98600000000005</v>
      </c>
    </row>
    <row r="16" spans="1:4" s="17" customFormat="1" ht="11.25" x14ac:dyDescent="0.2">
      <c r="A16" s="40"/>
      <c r="B16" s="33" t="s">
        <v>1484</v>
      </c>
      <c r="C16" s="95" t="s">
        <v>481</v>
      </c>
      <c r="D16" s="7">
        <v>87.266000000000005</v>
      </c>
    </row>
    <row r="17" spans="1:243" s="17" customFormat="1" ht="11.25" x14ac:dyDescent="0.2">
      <c r="A17" s="40"/>
      <c r="B17" s="33" t="s">
        <v>1485</v>
      </c>
      <c r="C17" s="95" t="s">
        <v>481</v>
      </c>
      <c r="D17" s="7">
        <v>91.998000000000005</v>
      </c>
    </row>
    <row r="18" spans="1:243" s="17" customFormat="1" ht="11.25" x14ac:dyDescent="0.2">
      <c r="A18" s="40"/>
      <c r="B18" s="33" t="s">
        <v>408</v>
      </c>
      <c r="C18" s="69" t="s">
        <v>481</v>
      </c>
      <c r="D18" s="7">
        <v>476.18960000000004</v>
      </c>
    </row>
    <row r="19" spans="1:243" s="17" customFormat="1" ht="12" customHeight="1" x14ac:dyDescent="0.2">
      <c r="A19" s="32"/>
      <c r="B19" s="17" t="s">
        <v>65</v>
      </c>
      <c r="C19" s="95" t="s">
        <v>481</v>
      </c>
      <c r="D19" s="61">
        <v>414.47</v>
      </c>
    </row>
    <row r="20" spans="1:243" s="17" customFormat="1" ht="12" customHeight="1" x14ac:dyDescent="0.2">
      <c r="A20" s="32"/>
      <c r="C20" s="95"/>
      <c r="D20" s="61"/>
    </row>
    <row r="21" spans="1:243" s="17" customFormat="1" ht="12" customHeight="1" x14ac:dyDescent="0.2">
      <c r="A21" s="32" t="s">
        <v>335</v>
      </c>
      <c r="C21" s="26"/>
      <c r="D21" s="61"/>
    </row>
    <row r="22" spans="1:243" s="17" customFormat="1" ht="10.9" customHeight="1" x14ac:dyDescent="0.2">
      <c r="A22" s="32"/>
      <c r="B22" s="17" t="s">
        <v>94</v>
      </c>
      <c r="C22" s="26" t="s">
        <v>481</v>
      </c>
      <c r="D22" s="47"/>
    </row>
    <row r="23" spans="1:243" s="17" customFormat="1" ht="10.9" customHeight="1" x14ac:dyDescent="0.2">
      <c r="A23" s="32"/>
      <c r="B23" s="17" t="s">
        <v>95</v>
      </c>
      <c r="C23" s="26" t="s">
        <v>481</v>
      </c>
      <c r="D23" s="47">
        <v>620.41499999999985</v>
      </c>
    </row>
    <row r="24" spans="1:243" s="17" customFormat="1" ht="10.9" customHeight="1" x14ac:dyDescent="0.2">
      <c r="A24" s="32"/>
      <c r="B24" s="35" t="s">
        <v>67</v>
      </c>
      <c r="C24" s="60" t="s">
        <v>481</v>
      </c>
      <c r="D24" s="47">
        <v>290.75099999999998</v>
      </c>
    </row>
    <row r="25" spans="1:243" s="17" customFormat="1" ht="10.9" customHeight="1" x14ac:dyDescent="0.2">
      <c r="A25" s="32"/>
      <c r="B25" s="35" t="s">
        <v>486</v>
      </c>
      <c r="C25" s="26" t="s">
        <v>481</v>
      </c>
      <c r="D25" s="47">
        <v>6836.5440000000035</v>
      </c>
    </row>
    <row r="26" spans="1:243" s="17" customFormat="1" ht="10.9" customHeight="1" x14ac:dyDescent="0.2">
      <c r="A26" s="32"/>
      <c r="B26" s="35" t="s">
        <v>485</v>
      </c>
      <c r="C26" s="26" t="s">
        <v>481</v>
      </c>
      <c r="D26" s="47">
        <v>4263.9639999999999</v>
      </c>
      <c r="II26" s="47">
        <f t="shared" ref="II26" si="0">SUM(D26:IH26)</f>
        <v>4263.9639999999999</v>
      </c>
    </row>
    <row r="27" spans="1:243" s="17" customFormat="1" ht="10.9" customHeight="1" x14ac:dyDescent="0.2">
      <c r="A27" s="32"/>
      <c r="B27" s="35" t="s">
        <v>408</v>
      </c>
      <c r="C27" s="26" t="s">
        <v>481</v>
      </c>
      <c r="D27" s="47">
        <v>14869.573</v>
      </c>
      <c r="E27" s="38"/>
    </row>
    <row r="28" spans="1:243" s="17" customFormat="1" ht="10.9" customHeight="1" x14ac:dyDescent="0.2">
      <c r="A28" s="32"/>
      <c r="B28" s="35" t="s">
        <v>543</v>
      </c>
      <c r="C28" s="26" t="s">
        <v>481</v>
      </c>
      <c r="D28" s="47">
        <v>196.215</v>
      </c>
    </row>
    <row r="29" spans="1:243" s="17" customFormat="1" ht="10.9" customHeight="1" x14ac:dyDescent="0.2">
      <c r="A29" s="32"/>
      <c r="B29" s="17" t="s">
        <v>1081</v>
      </c>
      <c r="C29" s="26" t="s">
        <v>481</v>
      </c>
      <c r="D29" s="47">
        <v>299.81700000000001</v>
      </c>
    </row>
    <row r="30" spans="1:243" s="17" customFormat="1" ht="10.9" customHeight="1" x14ac:dyDescent="0.2">
      <c r="A30" s="32"/>
      <c r="B30" s="17" t="s">
        <v>96</v>
      </c>
      <c r="C30" s="26" t="s">
        <v>481</v>
      </c>
      <c r="D30" s="47">
        <v>216.51399999999998</v>
      </c>
    </row>
    <row r="31" spans="1:243" s="17" customFormat="1" ht="11.25" x14ac:dyDescent="0.2">
      <c r="A31" s="32"/>
      <c r="C31" s="26"/>
      <c r="D31" s="47"/>
    </row>
    <row r="32" spans="1:243" s="17" customFormat="1" ht="11.25" x14ac:dyDescent="0.2">
      <c r="A32" s="40" t="s">
        <v>356</v>
      </c>
      <c r="B32" s="6"/>
      <c r="C32" s="95"/>
      <c r="D32" s="300"/>
    </row>
    <row r="33" spans="1:243" s="17" customFormat="1" ht="11.25" x14ac:dyDescent="0.2">
      <c r="A33" s="32"/>
      <c r="B33" s="35" t="s">
        <v>482</v>
      </c>
      <c r="C33" s="60" t="s">
        <v>481</v>
      </c>
      <c r="D33" s="76">
        <v>226.40499999999994</v>
      </c>
      <c r="F33" s="47"/>
    </row>
    <row r="34" spans="1:243" s="17" customFormat="1" ht="11.25" x14ac:dyDescent="0.2">
      <c r="A34" s="32"/>
      <c r="B34" s="35" t="s">
        <v>408</v>
      </c>
      <c r="C34" s="60" t="s">
        <v>481</v>
      </c>
      <c r="D34" s="47">
        <v>32.08</v>
      </c>
    </row>
    <row r="35" spans="1:243" s="17" customFormat="1" ht="11.25" x14ac:dyDescent="0.2">
      <c r="A35" s="32"/>
      <c r="B35" s="35"/>
      <c r="C35" s="26"/>
      <c r="D35" s="47"/>
    </row>
    <row r="36" spans="1:243" s="17" customFormat="1" ht="11.25" x14ac:dyDescent="0.2">
      <c r="A36" s="140" t="s">
        <v>360</v>
      </c>
      <c r="C36" s="26"/>
      <c r="D36" s="47"/>
    </row>
    <row r="37" spans="1:243" s="17" customFormat="1" ht="11.25" x14ac:dyDescent="0.2">
      <c r="A37" s="32"/>
      <c r="B37" s="35" t="s">
        <v>408</v>
      </c>
      <c r="C37" s="26" t="s">
        <v>481</v>
      </c>
      <c r="D37" s="7">
        <v>507.56299999999999</v>
      </c>
    </row>
    <row r="38" spans="1:243" s="17" customFormat="1" ht="11.25" x14ac:dyDescent="0.2">
      <c r="A38" s="32"/>
      <c r="B38" s="35" t="s">
        <v>65</v>
      </c>
      <c r="C38" s="60" t="s">
        <v>481</v>
      </c>
      <c r="D38" s="61">
        <v>12.662000000000001</v>
      </c>
    </row>
    <row r="39" spans="1:243" s="17" customFormat="1" ht="11.25" x14ac:dyDescent="0.2">
      <c r="A39" s="32"/>
      <c r="B39" s="35" t="s">
        <v>1441</v>
      </c>
      <c r="C39" s="60" t="s">
        <v>481</v>
      </c>
      <c r="D39" s="61">
        <v>26.656000000000002</v>
      </c>
    </row>
    <row r="40" spans="1:243" s="17" customFormat="1" ht="11.25" x14ac:dyDescent="0.2">
      <c r="A40" s="32"/>
      <c r="B40" s="35" t="s">
        <v>1081</v>
      </c>
      <c r="C40" s="60" t="s">
        <v>481</v>
      </c>
      <c r="D40" s="61">
        <v>23.011000000000003</v>
      </c>
    </row>
    <row r="41" spans="1:243" s="58" customFormat="1" ht="11.25" x14ac:dyDescent="0.2">
      <c r="A41" s="224"/>
      <c r="B41" s="56"/>
      <c r="C41" s="30"/>
      <c r="D41" s="57"/>
    </row>
    <row r="42" spans="1:243" s="17" customFormat="1" ht="11.25" x14ac:dyDescent="0.2">
      <c r="A42" s="32" t="s">
        <v>30</v>
      </c>
      <c r="C42" s="26"/>
      <c r="D42" s="47"/>
    </row>
    <row r="43" spans="1:243" s="17" customFormat="1" ht="11.25" x14ac:dyDescent="0.2">
      <c r="A43" s="266"/>
      <c r="B43" s="35" t="s">
        <v>1050</v>
      </c>
      <c r="C43" s="26" t="s">
        <v>481</v>
      </c>
      <c r="D43" s="47">
        <v>68.867000000000004</v>
      </c>
      <c r="F43" s="47"/>
      <c r="II43" s="47">
        <f t="shared" ref="II43:II52" si="1">SUM(D43:IH43)</f>
        <v>68.867000000000004</v>
      </c>
    </row>
    <row r="44" spans="1:243" s="17" customFormat="1" ht="10.9" customHeight="1" x14ac:dyDescent="0.2">
      <c r="A44" s="266"/>
      <c r="B44" s="17" t="s">
        <v>93</v>
      </c>
      <c r="C44" s="26" t="s">
        <v>481</v>
      </c>
      <c r="D44" s="47">
        <v>2871.6549999999993</v>
      </c>
      <c r="II44" s="47">
        <f t="shared" si="1"/>
        <v>2871.6549999999993</v>
      </c>
    </row>
    <row r="45" spans="1:243" s="17" customFormat="1" ht="10.9" customHeight="1" x14ac:dyDescent="0.2">
      <c r="A45" s="32"/>
      <c r="B45" s="17" t="s">
        <v>95</v>
      </c>
      <c r="C45" s="26" t="s">
        <v>481</v>
      </c>
      <c r="D45" s="47"/>
      <c r="II45" s="47">
        <f t="shared" si="1"/>
        <v>0</v>
      </c>
    </row>
    <row r="46" spans="1:243" s="17" customFormat="1" ht="10.9" customHeight="1" x14ac:dyDescent="0.2">
      <c r="A46" s="32"/>
      <c r="B46" s="35" t="s">
        <v>485</v>
      </c>
      <c r="C46" s="26" t="s">
        <v>481</v>
      </c>
      <c r="D46" s="47">
        <v>4161.4130000000005</v>
      </c>
      <c r="II46" s="47">
        <f t="shared" si="1"/>
        <v>4161.4130000000005</v>
      </c>
    </row>
    <row r="47" spans="1:243" s="17" customFormat="1" ht="10.9" customHeight="1" x14ac:dyDescent="0.2">
      <c r="A47" s="266"/>
      <c r="B47" s="35" t="s">
        <v>486</v>
      </c>
      <c r="C47" s="26" t="s">
        <v>481</v>
      </c>
      <c r="D47" s="47">
        <v>4713.125</v>
      </c>
      <c r="II47" s="47">
        <f t="shared" si="1"/>
        <v>4713.125</v>
      </c>
    </row>
    <row r="48" spans="1:243" ht="10.9" customHeight="1" x14ac:dyDescent="0.2">
      <c r="A48" s="266"/>
      <c r="B48" s="35" t="s">
        <v>408</v>
      </c>
      <c r="C48" s="26" t="s">
        <v>481</v>
      </c>
      <c r="D48" s="47">
        <v>9941.7349999999969</v>
      </c>
      <c r="II48" s="5">
        <f t="shared" si="1"/>
        <v>9941.7349999999969</v>
      </c>
    </row>
    <row r="49" spans="1:243" ht="10.9" customHeight="1" x14ac:dyDescent="0.2">
      <c r="A49" s="266"/>
      <c r="B49" s="35" t="s">
        <v>1419</v>
      </c>
      <c r="C49" s="60" t="s">
        <v>481</v>
      </c>
      <c r="D49" s="47">
        <v>68.506</v>
      </c>
      <c r="II49" s="5">
        <f t="shared" si="1"/>
        <v>68.506</v>
      </c>
    </row>
    <row r="50" spans="1:243" ht="10.9" customHeight="1" x14ac:dyDescent="0.2">
      <c r="A50" s="266"/>
      <c r="B50" s="35" t="s">
        <v>482</v>
      </c>
      <c r="C50" s="60" t="s">
        <v>481</v>
      </c>
      <c r="D50" s="47">
        <v>12.245999999999999</v>
      </c>
      <c r="II50" s="5">
        <f t="shared" si="1"/>
        <v>12.245999999999999</v>
      </c>
    </row>
    <row r="51" spans="1:243" s="162" customFormat="1" ht="10.9" customHeight="1" x14ac:dyDescent="0.2">
      <c r="A51" s="32"/>
      <c r="B51" s="35" t="s">
        <v>65</v>
      </c>
      <c r="C51" s="26" t="s">
        <v>481</v>
      </c>
      <c r="D51" s="47">
        <v>58.616999999999997</v>
      </c>
      <c r="II51" s="173">
        <f t="shared" si="1"/>
        <v>58.616999999999997</v>
      </c>
    </row>
    <row r="52" spans="1:243" s="162" customFormat="1" ht="10.9" customHeight="1" x14ac:dyDescent="0.2">
      <c r="A52" s="73"/>
      <c r="B52" s="256" t="s">
        <v>66</v>
      </c>
      <c r="C52" s="393" t="s">
        <v>481</v>
      </c>
      <c r="D52" s="301">
        <v>32.907000000000004</v>
      </c>
      <c r="F52" s="173"/>
      <c r="II52" s="173">
        <f t="shared" si="1"/>
        <v>32.907000000000004</v>
      </c>
    </row>
    <row r="53" spans="1:243" s="17" customFormat="1" ht="12" customHeight="1" x14ac:dyDescent="0.2">
      <c r="A53" s="276" t="s">
        <v>521</v>
      </c>
      <c r="B53" s="12"/>
      <c r="C53" s="42"/>
      <c r="D53" s="182"/>
      <c r="E53"/>
    </row>
    <row r="54" spans="1:243" ht="12" customHeight="1" x14ac:dyDescent="0.2">
      <c r="A54" s="12" t="s">
        <v>527</v>
      </c>
      <c r="B54" s="22"/>
      <c r="C54" s="42"/>
      <c r="D54" s="182"/>
    </row>
    <row r="55" spans="1:243" ht="12" customHeight="1" x14ac:dyDescent="0.2">
      <c r="A55" s="160" t="s">
        <v>538</v>
      </c>
      <c r="B55" s="160"/>
      <c r="C55" s="161"/>
      <c r="D55" s="173"/>
    </row>
    <row r="56" spans="1:243" ht="12" customHeight="1" x14ac:dyDescent="0.2">
      <c r="A56" s="35"/>
      <c r="B56" s="17"/>
      <c r="C56" s="26"/>
      <c r="D56" s="47"/>
    </row>
    <row r="57" spans="1:243" ht="12" customHeight="1" x14ac:dyDescent="0.2">
      <c r="A57" s="35"/>
      <c r="B57" s="12"/>
      <c r="C57" s="26"/>
      <c r="D57" s="47"/>
    </row>
    <row r="58" spans="1:243" ht="12" customHeight="1" x14ac:dyDescent="0.2">
      <c r="A58" s="35"/>
      <c r="B58" s="17"/>
      <c r="C58" s="26"/>
      <c r="D58" s="47"/>
    </row>
    <row r="59" spans="1:243" ht="12" customHeight="1" x14ac:dyDescent="0.2">
      <c r="A59" s="35"/>
      <c r="C59"/>
    </row>
    <row r="60" spans="1:243" ht="12" customHeight="1" x14ac:dyDescent="0.2">
      <c r="A60" s="35"/>
    </row>
    <row r="61" spans="1:243" ht="12" customHeight="1" x14ac:dyDescent="0.2">
      <c r="A61" s="35"/>
    </row>
    <row r="91" spans="2:4" ht="12" customHeight="1" x14ac:dyDescent="0.2">
      <c r="B91" s="35"/>
      <c r="C91" s="35"/>
      <c r="D91" s="38"/>
    </row>
    <row r="92" spans="2:4" ht="12" customHeight="1" x14ac:dyDescent="0.2">
      <c r="B92" s="35"/>
      <c r="C92" s="35"/>
      <c r="D92" s="38"/>
    </row>
    <row r="93" spans="2:4" ht="12" customHeight="1" x14ac:dyDescent="0.2">
      <c r="B93" s="35"/>
      <c r="C93" s="35"/>
      <c r="D93" s="38"/>
    </row>
    <row r="94" spans="2:4" ht="12" customHeight="1" x14ac:dyDescent="0.2">
      <c r="B94" s="35"/>
      <c r="C94" s="35"/>
      <c r="D94" s="38"/>
    </row>
    <row r="95" spans="2:4" ht="12" customHeight="1" x14ac:dyDescent="0.2">
      <c r="B95" s="35"/>
      <c r="C95" s="35"/>
      <c r="D95" s="38"/>
    </row>
    <row r="96" spans="2:4" ht="12" customHeight="1" x14ac:dyDescent="0.2">
      <c r="B96" s="35"/>
      <c r="C96" s="35"/>
      <c r="D96" s="38"/>
    </row>
    <row r="97" spans="2:4" ht="12" customHeight="1" x14ac:dyDescent="0.2">
      <c r="B97" s="35"/>
      <c r="C97" s="35"/>
      <c r="D97" s="38"/>
    </row>
    <row r="98" spans="2:4" ht="12" customHeight="1" x14ac:dyDescent="0.2">
      <c r="B98" s="35"/>
      <c r="C98" s="35"/>
      <c r="D98" s="38"/>
    </row>
    <row r="99" spans="2:4" ht="12" customHeight="1" x14ac:dyDescent="0.2">
      <c r="B99" s="35"/>
      <c r="C99" s="35"/>
      <c r="D99" s="38"/>
    </row>
    <row r="100" spans="2:4" ht="12" customHeight="1" x14ac:dyDescent="0.2">
      <c r="D100" s="38"/>
    </row>
  </sheetData>
  <mergeCells count="2">
    <mergeCell ref="A5:A6"/>
    <mergeCell ref="B5:B6"/>
  </mergeCells>
  <phoneticPr fontId="0" type="noConversion"/>
  <printOptions horizontalCentered="1"/>
  <pageMargins left="0.78740157480314965" right="0.78740157480314965" top="0.59055118110236227" bottom="0.78740157480314965" header="0.39370078740157483" footer="0.39370078740157483"/>
  <pageSetup paperSize="9" orientation="portrait" r:id="rId1"/>
  <headerFooter alignWithMargins="0">
    <oddFooter xml:space="preserve">&amp;R&amp;8 &amp;P+46 &amp;9
</oddFooter>
  </headerFooter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6">
    <tabColor rgb="FF92D050"/>
  </sheetPr>
  <dimension ref="A1:N126"/>
  <sheetViews>
    <sheetView topLeftCell="A84" workbookViewId="0">
      <selection activeCell="D126" sqref="D126"/>
    </sheetView>
  </sheetViews>
  <sheetFormatPr baseColWidth="10" defaultRowHeight="11.85" customHeight="1" x14ac:dyDescent="0.2"/>
  <cols>
    <col min="1" max="1" width="15" style="35" customWidth="1"/>
    <col min="2" max="2" width="27.28515625" style="17" customWidth="1"/>
    <col min="3" max="3" width="16.5703125" style="17" customWidth="1"/>
    <col min="4" max="4" width="20.42578125" style="125" customWidth="1"/>
    <col min="12" max="12" width="12.7109375" bestFit="1" customWidth="1"/>
    <col min="14" max="14" width="11.7109375" bestFit="1" customWidth="1"/>
  </cols>
  <sheetData>
    <row r="1" spans="1:4" ht="24" customHeight="1" x14ac:dyDescent="0.2">
      <c r="A1" s="279" t="s">
        <v>952</v>
      </c>
      <c r="B1" s="278"/>
      <c r="C1" s="74"/>
      <c r="D1" s="293"/>
    </row>
    <row r="2" spans="1:4" ht="12" customHeight="1" x14ac:dyDescent="0.2">
      <c r="A2" s="280"/>
      <c r="B2" s="6"/>
      <c r="C2" s="6"/>
      <c r="D2"/>
    </row>
    <row r="3" spans="1:4" s="13" customFormat="1" ht="13.5" customHeight="1" x14ac:dyDescent="0.2">
      <c r="A3" s="44" t="s">
        <v>505</v>
      </c>
      <c r="B3" s="1" t="s">
        <v>41</v>
      </c>
      <c r="C3" s="15"/>
      <c r="D3" s="125"/>
    </row>
    <row r="4" spans="1:4" s="13" customFormat="1" ht="14.25" customHeight="1" x14ac:dyDescent="0.2">
      <c r="A4" s="44"/>
      <c r="B4" s="44" t="s">
        <v>1250</v>
      </c>
      <c r="C4" s="15"/>
      <c r="D4" s="125"/>
    </row>
    <row r="5" spans="1:4" ht="11.85" customHeight="1" x14ac:dyDescent="0.2">
      <c r="A5" s="598" t="s">
        <v>488</v>
      </c>
      <c r="B5" s="598" t="s">
        <v>43</v>
      </c>
      <c r="C5" s="428" t="s">
        <v>409</v>
      </c>
      <c r="D5" s="614"/>
    </row>
    <row r="6" spans="1:4" ht="11.85" customHeight="1" x14ac:dyDescent="0.2">
      <c r="A6" s="598"/>
      <c r="B6" s="598"/>
      <c r="C6" s="427" t="s">
        <v>44</v>
      </c>
      <c r="D6" s="615"/>
    </row>
    <row r="7" spans="1:4" ht="12.6" customHeight="1" x14ac:dyDescent="0.2">
      <c r="A7" s="32" t="s">
        <v>249</v>
      </c>
      <c r="B7" s="35"/>
      <c r="C7" s="60"/>
      <c r="D7" s="124"/>
    </row>
    <row r="8" spans="1:4" ht="12.6" customHeight="1" x14ac:dyDescent="0.2">
      <c r="A8" s="32"/>
      <c r="B8" s="35" t="s">
        <v>46</v>
      </c>
      <c r="C8" s="60" t="s">
        <v>409</v>
      </c>
      <c r="D8" s="125">
        <v>38900</v>
      </c>
    </row>
    <row r="9" spans="1:4" ht="12.6" customHeight="1" x14ac:dyDescent="0.2">
      <c r="A9" s="32"/>
      <c r="B9" s="64"/>
      <c r="C9" s="60"/>
      <c r="D9" s="124"/>
    </row>
    <row r="10" spans="1:4" ht="12.6" customHeight="1" x14ac:dyDescent="0.2">
      <c r="A10" s="32" t="s">
        <v>276</v>
      </c>
      <c r="B10" s="64"/>
      <c r="C10" s="60"/>
      <c r="D10" s="124"/>
    </row>
    <row r="11" spans="1:4" ht="12.6" customHeight="1" x14ac:dyDescent="0.2">
      <c r="A11" s="32"/>
      <c r="B11" s="64" t="s">
        <v>560</v>
      </c>
      <c r="C11" s="95" t="s">
        <v>159</v>
      </c>
      <c r="D11" s="124">
        <v>662881</v>
      </c>
    </row>
    <row r="12" spans="1:4" ht="12.6" customHeight="1" x14ac:dyDescent="0.2">
      <c r="A12" s="32"/>
      <c r="B12" s="64" t="s">
        <v>400</v>
      </c>
      <c r="C12" s="95" t="s">
        <v>159</v>
      </c>
      <c r="D12" s="124">
        <v>168398</v>
      </c>
    </row>
    <row r="13" spans="1:4" ht="12.6" customHeight="1" x14ac:dyDescent="0.2">
      <c r="A13" s="32"/>
      <c r="B13" s="64" t="s">
        <v>199</v>
      </c>
      <c r="C13" s="95" t="s">
        <v>159</v>
      </c>
      <c r="D13" s="124">
        <v>7400247</v>
      </c>
    </row>
    <row r="14" spans="1:4" ht="12.6" customHeight="1" x14ac:dyDescent="0.2">
      <c r="B14" s="65"/>
      <c r="C14" s="65"/>
      <c r="D14" s="59"/>
    </row>
    <row r="15" spans="1:4" ht="12.6" customHeight="1" x14ac:dyDescent="0.2">
      <c r="A15" s="32" t="s">
        <v>271</v>
      </c>
      <c r="B15" s="64"/>
      <c r="C15" s="60"/>
      <c r="D15" s="124"/>
    </row>
    <row r="16" spans="1:4" ht="12.6" customHeight="1" x14ac:dyDescent="0.2">
      <c r="A16" s="32"/>
      <c r="B16" s="35" t="s">
        <v>48</v>
      </c>
      <c r="C16" s="69" t="s">
        <v>1054</v>
      </c>
      <c r="D16" s="125">
        <v>24500</v>
      </c>
    </row>
    <row r="17" spans="1:5" ht="12.6" customHeight="1" x14ac:dyDescent="0.2">
      <c r="A17" s="40"/>
      <c r="B17" s="35" t="s">
        <v>199</v>
      </c>
      <c r="C17" s="95" t="s">
        <v>159</v>
      </c>
      <c r="D17" s="125">
        <v>736555.39999999991</v>
      </c>
    </row>
    <row r="18" spans="1:5" ht="12.6" customHeight="1" x14ac:dyDescent="0.2">
      <c r="A18" s="40"/>
      <c r="B18" s="33"/>
      <c r="C18" s="69"/>
    </row>
    <row r="19" spans="1:5" ht="12.6" customHeight="1" x14ac:dyDescent="0.2">
      <c r="A19" s="32" t="s">
        <v>275</v>
      </c>
      <c r="B19" s="527"/>
      <c r="C19" s="60"/>
      <c r="D19" s="124"/>
    </row>
    <row r="20" spans="1:5" ht="12.6" customHeight="1" x14ac:dyDescent="0.2">
      <c r="A20" s="32"/>
      <c r="B20" s="527" t="s">
        <v>1442</v>
      </c>
      <c r="C20" s="95" t="s">
        <v>159</v>
      </c>
      <c r="D20" s="124">
        <v>4095.75</v>
      </c>
    </row>
    <row r="21" spans="1:5" ht="12.6" customHeight="1" x14ac:dyDescent="0.2">
      <c r="A21" s="32"/>
      <c r="B21" s="527" t="s">
        <v>47</v>
      </c>
      <c r="C21" s="95" t="s">
        <v>159</v>
      </c>
      <c r="D21" s="124">
        <v>2000.5</v>
      </c>
    </row>
    <row r="22" spans="1:5" ht="12.6" customHeight="1" x14ac:dyDescent="0.2">
      <c r="A22" s="32"/>
      <c r="B22" s="527" t="s">
        <v>1443</v>
      </c>
      <c r="C22" s="95" t="s">
        <v>159</v>
      </c>
      <c r="D22" s="124">
        <v>117300</v>
      </c>
    </row>
    <row r="23" spans="1:5" ht="12.6" customHeight="1" x14ac:dyDescent="0.2">
      <c r="A23" s="32"/>
      <c r="B23" s="527" t="s">
        <v>199</v>
      </c>
      <c r="C23" s="69" t="s">
        <v>159</v>
      </c>
      <c r="D23" s="124">
        <v>164650</v>
      </c>
    </row>
    <row r="24" spans="1:5" ht="12.6" customHeight="1" x14ac:dyDescent="0.2">
      <c r="A24" s="32"/>
      <c r="B24" s="527" t="s">
        <v>56</v>
      </c>
      <c r="C24" s="69" t="s">
        <v>159</v>
      </c>
      <c r="D24" s="124">
        <v>200400</v>
      </c>
    </row>
    <row r="25" spans="1:5" ht="12.6" customHeight="1" x14ac:dyDescent="0.2">
      <c r="A25" s="32"/>
      <c r="B25" s="527" t="s">
        <v>1444</v>
      </c>
      <c r="C25" s="69" t="s">
        <v>159</v>
      </c>
      <c r="D25" s="124">
        <v>7000</v>
      </c>
    </row>
    <row r="26" spans="1:5" ht="12.6" customHeight="1" x14ac:dyDescent="0.2">
      <c r="A26" s="32"/>
      <c r="B26" s="527"/>
      <c r="C26" s="95"/>
      <c r="D26" s="124"/>
    </row>
    <row r="27" spans="1:5" ht="12.6" customHeight="1" x14ac:dyDescent="0.2">
      <c r="A27" s="32" t="s">
        <v>145</v>
      </c>
      <c r="B27" s="64"/>
      <c r="C27" s="60"/>
      <c r="D27" s="124"/>
    </row>
    <row r="28" spans="1:5" ht="12.6" customHeight="1" x14ac:dyDescent="0.2">
      <c r="A28" s="32"/>
      <c r="B28" s="64" t="s">
        <v>48</v>
      </c>
      <c r="C28" s="60" t="s">
        <v>409</v>
      </c>
      <c r="D28" s="124">
        <v>1224274</v>
      </c>
    </row>
    <row r="29" spans="1:5" ht="12.6" customHeight="1" x14ac:dyDescent="0.2">
      <c r="A29" s="32"/>
      <c r="B29" s="64" t="s">
        <v>199</v>
      </c>
      <c r="C29" s="95" t="s">
        <v>159</v>
      </c>
      <c r="D29" s="124">
        <v>89000</v>
      </c>
    </row>
    <row r="30" spans="1:5" ht="12.6" customHeight="1" x14ac:dyDescent="0.2">
      <c r="A30" s="32"/>
      <c r="B30" s="64"/>
      <c r="C30" s="95"/>
      <c r="D30" s="124"/>
    </row>
    <row r="31" spans="1:5" ht="12.6" customHeight="1" x14ac:dyDescent="0.2">
      <c r="A31" s="40" t="s">
        <v>314</v>
      </c>
      <c r="B31" s="118"/>
      <c r="C31" s="118"/>
      <c r="D31" s="207"/>
      <c r="E31" s="13"/>
    </row>
    <row r="32" spans="1:5" s="31" customFormat="1" ht="12.6" customHeight="1" x14ac:dyDescent="0.2">
      <c r="A32" s="40"/>
      <c r="B32" s="33" t="s">
        <v>48</v>
      </c>
      <c r="C32" s="60" t="s">
        <v>409</v>
      </c>
      <c r="D32" s="126">
        <v>300</v>
      </c>
      <c r="E32" s="13"/>
    </row>
    <row r="33" spans="1:5" ht="12.6" customHeight="1" x14ac:dyDescent="0.2">
      <c r="A33" s="32"/>
      <c r="B33" s="64" t="s">
        <v>373</v>
      </c>
      <c r="C33" s="60" t="s">
        <v>409</v>
      </c>
      <c r="D33" s="125">
        <v>340</v>
      </c>
      <c r="E33" s="13"/>
    </row>
    <row r="34" spans="1:5" ht="12.6" customHeight="1" x14ac:dyDescent="0.2">
      <c r="A34" s="32"/>
      <c r="B34" s="64" t="s">
        <v>52</v>
      </c>
      <c r="C34" s="95" t="s">
        <v>69</v>
      </c>
      <c r="D34" s="125">
        <v>370</v>
      </c>
    </row>
    <row r="35" spans="1:5" ht="12.6" customHeight="1" x14ac:dyDescent="0.2">
      <c r="A35" s="32"/>
      <c r="B35" s="64" t="s">
        <v>199</v>
      </c>
      <c r="C35" s="95" t="s">
        <v>159</v>
      </c>
      <c r="D35" s="125">
        <v>18588</v>
      </c>
      <c r="E35" s="31"/>
    </row>
    <row r="36" spans="1:5" ht="12.6" customHeight="1" x14ac:dyDescent="0.2">
      <c r="A36" s="30"/>
      <c r="B36" s="191"/>
      <c r="C36" s="206"/>
      <c r="D36" s="205"/>
    </row>
    <row r="37" spans="1:5" ht="12.6" customHeight="1" x14ac:dyDescent="0.2">
      <c r="A37" s="32" t="s">
        <v>277</v>
      </c>
      <c r="B37" s="64"/>
      <c r="C37" s="60"/>
    </row>
    <row r="38" spans="1:5" ht="12.6" customHeight="1" x14ac:dyDescent="0.2">
      <c r="A38" s="32"/>
      <c r="B38" s="64" t="s">
        <v>199</v>
      </c>
      <c r="C38" s="95" t="s">
        <v>159</v>
      </c>
      <c r="D38" s="125">
        <v>2698990</v>
      </c>
    </row>
    <row r="39" spans="1:5" ht="12.6" customHeight="1" x14ac:dyDescent="0.2">
      <c r="B39" s="35"/>
      <c r="C39" s="35"/>
    </row>
    <row r="40" spans="1:5" ht="12.6" customHeight="1" x14ac:dyDescent="0.2">
      <c r="A40" s="32" t="s">
        <v>279</v>
      </c>
      <c r="B40" s="35"/>
      <c r="C40" s="60"/>
    </row>
    <row r="41" spans="1:5" ht="12.6" customHeight="1" x14ac:dyDescent="0.2">
      <c r="A41" s="32"/>
      <c r="B41" s="66" t="s">
        <v>955</v>
      </c>
      <c r="C41" s="60" t="s">
        <v>409</v>
      </c>
      <c r="D41" s="125">
        <v>8700</v>
      </c>
    </row>
    <row r="42" spans="1:5" ht="12.6" customHeight="1" x14ac:dyDescent="0.2">
      <c r="A42" s="32"/>
      <c r="B42" s="64" t="s">
        <v>199</v>
      </c>
      <c r="C42" s="95" t="s">
        <v>159</v>
      </c>
      <c r="D42" s="125">
        <v>28000</v>
      </c>
    </row>
    <row r="43" spans="1:5" ht="12.6" customHeight="1" x14ac:dyDescent="0.2">
      <c r="A43" s="32"/>
      <c r="B43" s="64"/>
      <c r="C43" s="95"/>
    </row>
    <row r="44" spans="1:5" ht="12.6" customHeight="1" x14ac:dyDescent="0.2">
      <c r="A44" s="32" t="s">
        <v>298</v>
      </c>
      <c r="B44" s="66"/>
      <c r="C44" s="60"/>
      <c r="D44" s="208"/>
      <c r="E44" s="36"/>
    </row>
    <row r="45" spans="1:5" ht="12.6" customHeight="1" x14ac:dyDescent="0.2">
      <c r="A45" s="32"/>
      <c r="B45" s="66" t="s">
        <v>377</v>
      </c>
      <c r="C45" s="60" t="s">
        <v>409</v>
      </c>
      <c r="D45" s="127"/>
      <c r="E45" s="36"/>
    </row>
    <row r="46" spans="1:5" ht="12.6" customHeight="1" x14ac:dyDescent="0.2">
      <c r="A46" s="40"/>
      <c r="B46" s="66" t="s">
        <v>1089</v>
      </c>
      <c r="C46" s="95" t="s">
        <v>159</v>
      </c>
      <c r="D46" s="127">
        <v>1140</v>
      </c>
      <c r="E46" s="36"/>
    </row>
    <row r="47" spans="1:5" ht="12.6" customHeight="1" x14ac:dyDescent="0.2">
      <c r="A47" s="40"/>
      <c r="B47" s="66" t="s">
        <v>403</v>
      </c>
      <c r="C47" s="95" t="s">
        <v>159</v>
      </c>
      <c r="D47" s="125">
        <v>1610</v>
      </c>
      <c r="E47" s="36"/>
    </row>
    <row r="48" spans="1:5" ht="12.6" customHeight="1" x14ac:dyDescent="0.2">
      <c r="A48" s="40"/>
      <c r="B48" s="35" t="s">
        <v>1465</v>
      </c>
      <c r="C48" s="95" t="s">
        <v>159</v>
      </c>
      <c r="D48" s="125">
        <v>4870</v>
      </c>
      <c r="E48" s="36"/>
    </row>
    <row r="49" spans="1:5" ht="12.6" customHeight="1" x14ac:dyDescent="0.2">
      <c r="A49" s="40"/>
      <c r="B49" s="35" t="s">
        <v>404</v>
      </c>
      <c r="C49" s="95" t="s">
        <v>159</v>
      </c>
      <c r="D49" s="125">
        <v>1242</v>
      </c>
    </row>
    <row r="50" spans="1:5" ht="12.6" customHeight="1" x14ac:dyDescent="0.2">
      <c r="A50" s="40"/>
      <c r="B50" s="35" t="s">
        <v>1466</v>
      </c>
      <c r="C50" s="95" t="s">
        <v>159</v>
      </c>
      <c r="D50" s="125">
        <v>840</v>
      </c>
    </row>
    <row r="51" spans="1:5" ht="12.6" customHeight="1" x14ac:dyDescent="0.2">
      <c r="A51" s="40"/>
      <c r="B51" s="35" t="s">
        <v>1571</v>
      </c>
      <c r="C51" s="95" t="s">
        <v>159</v>
      </c>
      <c r="D51" s="125">
        <v>970</v>
      </c>
    </row>
    <row r="52" spans="1:5" s="31" customFormat="1" ht="12.6" customHeight="1" x14ac:dyDescent="0.2">
      <c r="A52" s="40"/>
      <c r="B52" s="35" t="s">
        <v>366</v>
      </c>
      <c r="C52" s="95" t="s">
        <v>159</v>
      </c>
      <c r="D52" s="125">
        <v>1400</v>
      </c>
      <c r="E52" s="130"/>
    </row>
    <row r="53" spans="1:5" ht="12.6" customHeight="1" x14ac:dyDescent="0.2">
      <c r="A53" s="40"/>
      <c r="B53" s="66" t="s">
        <v>1467</v>
      </c>
      <c r="C53" s="95" t="s">
        <v>159</v>
      </c>
      <c r="D53" s="181">
        <v>1200</v>
      </c>
    </row>
    <row r="54" spans="1:5" ht="12.6" customHeight="1" x14ac:dyDescent="0.2">
      <c r="A54" s="40"/>
      <c r="B54" s="35" t="s">
        <v>1572</v>
      </c>
      <c r="C54" s="95" t="s">
        <v>159</v>
      </c>
      <c r="D54" s="125">
        <v>1110</v>
      </c>
    </row>
    <row r="55" spans="1:5" ht="12.6" customHeight="1" x14ac:dyDescent="0.2">
      <c r="A55" s="40"/>
      <c r="B55" s="35" t="s">
        <v>89</v>
      </c>
      <c r="C55" s="95" t="s">
        <v>159</v>
      </c>
      <c r="D55" s="125">
        <v>600</v>
      </c>
      <c r="E55" s="31"/>
    </row>
    <row r="56" spans="1:5" ht="12.6" customHeight="1" x14ac:dyDescent="0.2">
      <c r="A56" s="40"/>
      <c r="B56" s="35" t="s">
        <v>364</v>
      </c>
      <c r="C56" s="95" t="s">
        <v>159</v>
      </c>
      <c r="D56" s="125">
        <v>1250</v>
      </c>
    </row>
    <row r="57" spans="1:5" ht="12.6" customHeight="1" x14ac:dyDescent="0.2">
      <c r="A57" s="40"/>
      <c r="B57" s="35" t="s">
        <v>50</v>
      </c>
      <c r="C57" s="95" t="s">
        <v>159</v>
      </c>
      <c r="D57" s="125">
        <v>1716</v>
      </c>
    </row>
    <row r="58" spans="1:5" ht="12.6" customHeight="1" x14ac:dyDescent="0.2">
      <c r="A58" s="40"/>
      <c r="B58" s="35" t="s">
        <v>90</v>
      </c>
      <c r="C58" s="95" t="s">
        <v>159</v>
      </c>
      <c r="D58" s="125">
        <v>1910</v>
      </c>
    </row>
    <row r="59" spans="1:5" ht="12.6" customHeight="1" x14ac:dyDescent="0.2">
      <c r="A59" s="40"/>
      <c r="B59" s="35" t="s">
        <v>91</v>
      </c>
      <c r="C59" s="95" t="s">
        <v>159</v>
      </c>
      <c r="D59" s="125">
        <v>4829</v>
      </c>
    </row>
    <row r="60" spans="1:5" s="17" customFormat="1" ht="12.6" customHeight="1" x14ac:dyDescent="0.2">
      <c r="A60" s="165" t="s">
        <v>985</v>
      </c>
      <c r="B60" s="111"/>
      <c r="C60" s="222"/>
      <c r="D60" s="570"/>
    </row>
    <row r="61" spans="1:5" ht="12.6" customHeight="1" x14ac:dyDescent="0.2">
      <c r="A61" s="40"/>
      <c r="B61" s="35" t="s">
        <v>1119</v>
      </c>
      <c r="C61" s="95" t="s">
        <v>159</v>
      </c>
      <c r="D61" s="125">
        <v>4945</v>
      </c>
    </row>
    <row r="62" spans="1:5" s="162" customFormat="1" ht="12.6" customHeight="1" x14ac:dyDescent="0.2">
      <c r="A62" s="40"/>
      <c r="B62" s="35" t="s">
        <v>92</v>
      </c>
      <c r="C62" s="95" t="s">
        <v>159</v>
      </c>
      <c r="D62" s="125">
        <v>3020</v>
      </c>
      <c r="E62"/>
    </row>
    <row r="63" spans="1:5" ht="12.6" customHeight="1" x14ac:dyDescent="0.2">
      <c r="A63" s="40"/>
      <c r="B63" s="35" t="s">
        <v>407</v>
      </c>
      <c r="C63" s="95" t="s">
        <v>159</v>
      </c>
      <c r="D63" s="125">
        <v>2550</v>
      </c>
    </row>
    <row r="64" spans="1:5" ht="12.6" customHeight="1" x14ac:dyDescent="0.2">
      <c r="A64" s="40"/>
      <c r="B64" s="35" t="s">
        <v>1091</v>
      </c>
      <c r="C64" s="95" t="s">
        <v>159</v>
      </c>
      <c r="D64" s="125">
        <v>502.45</v>
      </c>
    </row>
    <row r="65" spans="1:5" ht="12.6" customHeight="1" x14ac:dyDescent="0.2">
      <c r="A65" s="40"/>
      <c r="B65" s="527" t="s">
        <v>245</v>
      </c>
      <c r="C65" s="95" t="s">
        <v>159</v>
      </c>
      <c r="D65" s="125">
        <v>1250</v>
      </c>
    </row>
    <row r="66" spans="1:5" ht="12.6" customHeight="1" x14ac:dyDescent="0.2">
      <c r="A66" s="40"/>
      <c r="B66" s="35" t="s">
        <v>199</v>
      </c>
      <c r="C66" s="95" t="s">
        <v>159</v>
      </c>
      <c r="D66" s="125">
        <v>1364485</v>
      </c>
      <c r="E66" s="162"/>
    </row>
    <row r="67" spans="1:5" ht="12.6" customHeight="1" x14ac:dyDescent="0.2">
      <c r="A67" s="40"/>
      <c r="B67" s="527" t="s">
        <v>397</v>
      </c>
      <c r="C67" s="95" t="s">
        <v>159</v>
      </c>
      <c r="D67" s="125">
        <v>830</v>
      </c>
      <c r="E67" s="162"/>
    </row>
    <row r="68" spans="1:5" ht="12.6" customHeight="1" x14ac:dyDescent="0.2">
      <c r="A68" s="40"/>
      <c r="B68" s="35" t="s">
        <v>1053</v>
      </c>
      <c r="C68" s="95" t="s">
        <v>159</v>
      </c>
      <c r="D68" s="125">
        <v>250</v>
      </c>
      <c r="E68" s="162"/>
    </row>
    <row r="69" spans="1:5" ht="12.6" customHeight="1" x14ac:dyDescent="0.2">
      <c r="A69" s="40"/>
      <c r="B69" s="35" t="s">
        <v>1468</v>
      </c>
      <c r="C69" s="95" t="s">
        <v>159</v>
      </c>
      <c r="D69" s="125">
        <v>1150</v>
      </c>
    </row>
    <row r="70" spans="1:5" ht="12.6" customHeight="1" x14ac:dyDescent="0.2">
      <c r="A70" s="40"/>
      <c r="B70" s="35" t="s">
        <v>53</v>
      </c>
      <c r="C70" s="95" t="s">
        <v>159</v>
      </c>
      <c r="D70" s="125">
        <v>1920</v>
      </c>
    </row>
    <row r="71" spans="1:5" ht="12.6" customHeight="1" x14ac:dyDescent="0.2">
      <c r="A71" s="40"/>
      <c r="B71" s="35" t="s">
        <v>1469</v>
      </c>
      <c r="C71" s="95" t="s">
        <v>159</v>
      </c>
      <c r="D71" s="125">
        <v>300</v>
      </c>
    </row>
    <row r="72" spans="1:5" ht="12.6" customHeight="1" x14ac:dyDescent="0.2">
      <c r="A72" s="40"/>
      <c r="B72" s="35" t="s">
        <v>1470</v>
      </c>
      <c r="C72" s="95" t="s">
        <v>159</v>
      </c>
      <c r="D72" s="125">
        <v>1400</v>
      </c>
    </row>
    <row r="73" spans="1:5" ht="12.6" customHeight="1" x14ac:dyDescent="0.2">
      <c r="A73" s="40"/>
      <c r="B73" s="35" t="s">
        <v>1471</v>
      </c>
      <c r="C73" s="95" t="s">
        <v>159</v>
      </c>
      <c r="D73" s="125">
        <v>100</v>
      </c>
    </row>
    <row r="74" spans="1:5" ht="12.6" customHeight="1" x14ac:dyDescent="0.2">
      <c r="A74" s="40"/>
      <c r="B74" s="35" t="s">
        <v>1472</v>
      </c>
      <c r="C74" s="95"/>
      <c r="D74" s="125">
        <v>3006</v>
      </c>
    </row>
    <row r="75" spans="1:5" ht="12.6" customHeight="1" x14ac:dyDescent="0.2">
      <c r="A75" s="40"/>
      <c r="B75" s="35"/>
      <c r="C75" s="95"/>
    </row>
    <row r="76" spans="1:5" ht="12.6" customHeight="1" x14ac:dyDescent="0.2">
      <c r="A76" s="40" t="s">
        <v>315</v>
      </c>
      <c r="B76" s="66"/>
      <c r="C76" s="60"/>
      <c r="D76" s="127"/>
    </row>
    <row r="77" spans="1:5" ht="12.6" customHeight="1" x14ac:dyDescent="0.2">
      <c r="A77" s="188"/>
      <c r="B77" s="219" t="s">
        <v>377</v>
      </c>
      <c r="C77" s="60" t="s">
        <v>409</v>
      </c>
      <c r="D77" s="205">
        <v>8000</v>
      </c>
    </row>
    <row r="78" spans="1:5" ht="12.6" customHeight="1" x14ac:dyDescent="0.2">
      <c r="A78" s="188"/>
      <c r="B78" s="219" t="s">
        <v>1073</v>
      </c>
      <c r="C78" s="60" t="s">
        <v>159</v>
      </c>
      <c r="D78" s="205">
        <v>3390</v>
      </c>
    </row>
    <row r="79" spans="1:5" ht="12.6" customHeight="1" x14ac:dyDescent="0.2">
      <c r="A79" s="188"/>
      <c r="B79" s="219" t="s">
        <v>561</v>
      </c>
      <c r="C79" s="60" t="s">
        <v>159</v>
      </c>
      <c r="D79" s="205">
        <v>8120</v>
      </c>
    </row>
    <row r="80" spans="1:5" ht="12.6" customHeight="1" x14ac:dyDescent="0.2">
      <c r="A80" s="188"/>
      <c r="B80" s="219" t="s">
        <v>1483</v>
      </c>
      <c r="C80" s="60" t="s">
        <v>159</v>
      </c>
      <c r="D80" s="205">
        <v>50</v>
      </c>
    </row>
    <row r="81" spans="1:5" ht="12.6" customHeight="1" x14ac:dyDescent="0.2">
      <c r="A81" s="30"/>
      <c r="B81" s="191" t="s">
        <v>962</v>
      </c>
      <c r="C81" s="69" t="s">
        <v>159</v>
      </c>
      <c r="D81" s="192">
        <v>9599</v>
      </c>
    </row>
    <row r="82" spans="1:5" ht="12.6" customHeight="1" x14ac:dyDescent="0.2">
      <c r="A82" s="30"/>
      <c r="B82" s="191"/>
      <c r="C82" s="69"/>
      <c r="D82" s="192"/>
    </row>
    <row r="83" spans="1:5" ht="12.6" customHeight="1" x14ac:dyDescent="0.2">
      <c r="A83" s="40" t="s">
        <v>334</v>
      </c>
      <c r="B83" s="139"/>
      <c r="C83" s="139"/>
      <c r="D83" s="209"/>
    </row>
    <row r="84" spans="1:5" s="31" customFormat="1" ht="12.6" customHeight="1" x14ac:dyDescent="0.2">
      <c r="A84" s="32"/>
      <c r="B84" s="66" t="s">
        <v>956</v>
      </c>
      <c r="C84" s="95" t="s">
        <v>159</v>
      </c>
      <c r="D84" s="124">
        <v>5000</v>
      </c>
      <c r="E84"/>
    </row>
    <row r="85" spans="1:5" s="31" customFormat="1" ht="12.6" customHeight="1" x14ac:dyDescent="0.2">
      <c r="A85" s="32"/>
      <c r="B85" s="66"/>
      <c r="C85" s="95"/>
      <c r="D85" s="124"/>
      <c r="E85"/>
    </row>
    <row r="86" spans="1:5" ht="12.6" customHeight="1" x14ac:dyDescent="0.2">
      <c r="A86" s="32" t="s">
        <v>333</v>
      </c>
      <c r="B86" s="66"/>
      <c r="C86" s="66"/>
      <c r="D86" s="210"/>
    </row>
    <row r="87" spans="1:5" ht="12.6" customHeight="1" x14ac:dyDescent="0.2">
      <c r="A87" s="32"/>
      <c r="B87" s="35" t="s">
        <v>46</v>
      </c>
      <c r="C87" s="60" t="s">
        <v>409</v>
      </c>
      <c r="D87" s="125">
        <v>55040</v>
      </c>
    </row>
    <row r="88" spans="1:5" ht="12.6" customHeight="1" x14ac:dyDescent="0.2">
      <c r="A88" s="32"/>
      <c r="B88" s="35" t="s">
        <v>48</v>
      </c>
      <c r="C88" s="60" t="s">
        <v>409</v>
      </c>
      <c r="D88" s="125">
        <v>10251</v>
      </c>
    </row>
    <row r="89" spans="1:5" ht="12.6" customHeight="1" x14ac:dyDescent="0.2">
      <c r="A89" s="32"/>
      <c r="B89" s="35" t="s">
        <v>49</v>
      </c>
      <c r="C89" s="95" t="s">
        <v>69</v>
      </c>
      <c r="D89" s="125">
        <v>10384</v>
      </c>
    </row>
    <row r="90" spans="1:5" ht="12.6" customHeight="1" x14ac:dyDescent="0.2">
      <c r="A90" s="32"/>
      <c r="B90" s="64" t="s">
        <v>199</v>
      </c>
      <c r="C90" s="69" t="s">
        <v>159</v>
      </c>
      <c r="D90" s="125">
        <v>10000</v>
      </c>
    </row>
    <row r="91" spans="1:5" ht="12.6" customHeight="1" x14ac:dyDescent="0.2">
      <c r="A91" s="32"/>
      <c r="B91" s="35" t="s">
        <v>52</v>
      </c>
      <c r="C91" s="95" t="s">
        <v>69</v>
      </c>
      <c r="D91" s="125">
        <v>10800</v>
      </c>
    </row>
    <row r="92" spans="1:5" ht="12.6" customHeight="1" x14ac:dyDescent="0.2">
      <c r="A92" s="32"/>
      <c r="B92" s="35"/>
      <c r="C92" s="69"/>
    </row>
    <row r="93" spans="1:5" ht="12.6" customHeight="1" x14ac:dyDescent="0.2">
      <c r="A93" s="70" t="s">
        <v>335</v>
      </c>
      <c r="B93" s="30"/>
      <c r="C93" s="30"/>
      <c r="D93" s="120"/>
    </row>
    <row r="94" spans="1:5" ht="12.6" customHeight="1" x14ac:dyDescent="0.2">
      <c r="A94" s="70"/>
      <c r="B94" s="191" t="s">
        <v>1440</v>
      </c>
      <c r="C94" s="69" t="s">
        <v>159</v>
      </c>
      <c r="D94" s="205">
        <v>149</v>
      </c>
    </row>
    <row r="95" spans="1:5" ht="12.6" customHeight="1" x14ac:dyDescent="0.2">
      <c r="A95" s="70"/>
      <c r="B95" s="71"/>
      <c r="C95" s="72"/>
      <c r="D95" s="205"/>
    </row>
    <row r="96" spans="1:5" ht="12.6" customHeight="1" x14ac:dyDescent="0.2">
      <c r="A96" s="70" t="s">
        <v>350</v>
      </c>
      <c r="B96" s="30"/>
      <c r="C96" s="30"/>
      <c r="D96" s="120"/>
    </row>
    <row r="97" spans="1:14" ht="12.6" customHeight="1" x14ac:dyDescent="0.2">
      <c r="A97" s="70" t="s">
        <v>1584</v>
      </c>
      <c r="B97" s="35" t="s">
        <v>490</v>
      </c>
      <c r="C97" s="69" t="s">
        <v>159</v>
      </c>
      <c r="D97" s="119">
        <v>9791021.2590000033</v>
      </c>
      <c r="I97" s="130"/>
      <c r="K97" s="88"/>
    </row>
    <row r="98" spans="1:14" ht="12.6" customHeight="1" x14ac:dyDescent="0.2">
      <c r="A98" s="70"/>
      <c r="B98" s="71"/>
      <c r="C98" s="72"/>
      <c r="D98" s="205"/>
      <c r="I98" s="130"/>
    </row>
    <row r="99" spans="1:14" ht="12.6" customHeight="1" x14ac:dyDescent="0.2">
      <c r="A99" s="32" t="s">
        <v>357</v>
      </c>
      <c r="B99" s="20"/>
      <c r="C99" s="26"/>
      <c r="D99" s="121"/>
      <c r="L99" s="5"/>
      <c r="N99" s="5"/>
    </row>
    <row r="100" spans="1:14" ht="12.6" customHeight="1" x14ac:dyDescent="0.2">
      <c r="A100" s="32"/>
      <c r="B100" s="64" t="s">
        <v>487</v>
      </c>
      <c r="C100" s="95" t="s">
        <v>159</v>
      </c>
      <c r="D100" s="124">
        <v>268641</v>
      </c>
    </row>
    <row r="101" spans="1:14" ht="12.6" customHeight="1" x14ac:dyDescent="0.2">
      <c r="A101" s="32"/>
      <c r="B101" s="66" t="s">
        <v>377</v>
      </c>
      <c r="C101" s="60" t="s">
        <v>409</v>
      </c>
      <c r="D101" s="125">
        <v>1500</v>
      </c>
    </row>
    <row r="102" spans="1:14" ht="12.6" customHeight="1" x14ac:dyDescent="0.2">
      <c r="A102" s="40"/>
      <c r="B102" s="138" t="s">
        <v>199</v>
      </c>
      <c r="C102" s="95" t="s">
        <v>159</v>
      </c>
      <c r="D102" s="126">
        <v>20320</v>
      </c>
    </row>
    <row r="103" spans="1:14" ht="12.6" customHeight="1" x14ac:dyDescent="0.2">
      <c r="A103" s="40"/>
      <c r="B103" s="138"/>
      <c r="C103" s="95"/>
      <c r="D103" s="126"/>
    </row>
    <row r="104" spans="1:14" ht="12.6" customHeight="1" x14ac:dyDescent="0.2">
      <c r="A104" s="32" t="s">
        <v>358</v>
      </c>
      <c r="B104" s="20"/>
      <c r="C104" s="26"/>
      <c r="D104" s="124"/>
    </row>
    <row r="105" spans="1:14" ht="12.6" customHeight="1" x14ac:dyDescent="0.2">
      <c r="A105" s="32"/>
      <c r="B105" s="66" t="s">
        <v>56</v>
      </c>
      <c r="C105" s="95" t="s">
        <v>159</v>
      </c>
      <c r="D105" s="124">
        <v>213000</v>
      </c>
    </row>
    <row r="106" spans="1:14" ht="12.6" customHeight="1" x14ac:dyDescent="0.2">
      <c r="A106" s="32"/>
      <c r="B106" s="35" t="s">
        <v>52</v>
      </c>
      <c r="C106" s="35" t="s">
        <v>69</v>
      </c>
      <c r="D106" s="125">
        <v>600</v>
      </c>
    </row>
    <row r="107" spans="1:14" ht="12.6" customHeight="1" x14ac:dyDescent="0.2">
      <c r="A107" s="30"/>
      <c r="B107" s="191"/>
      <c r="C107" s="206"/>
      <c r="D107" s="205"/>
    </row>
    <row r="108" spans="1:14" ht="12.6" customHeight="1" x14ac:dyDescent="0.2">
      <c r="A108" s="32" t="s">
        <v>29</v>
      </c>
      <c r="B108" s="20"/>
      <c r="C108" s="26"/>
      <c r="D108" s="124"/>
    </row>
    <row r="109" spans="1:14" ht="12.6" customHeight="1" x14ac:dyDescent="0.2">
      <c r="B109" s="64" t="s">
        <v>51</v>
      </c>
      <c r="C109" s="69" t="s">
        <v>159</v>
      </c>
      <c r="D109" s="211">
        <v>86790</v>
      </c>
    </row>
    <row r="110" spans="1:14" ht="12.6" customHeight="1" x14ac:dyDescent="0.2">
      <c r="B110" s="64"/>
      <c r="C110" s="95"/>
      <c r="D110" s="211"/>
    </row>
    <row r="111" spans="1:14" ht="12.6" customHeight="1" x14ac:dyDescent="0.2">
      <c r="A111" s="32" t="s">
        <v>30</v>
      </c>
      <c r="C111" s="26"/>
      <c r="D111" s="211"/>
    </row>
    <row r="112" spans="1:14" ht="12.6" customHeight="1" x14ac:dyDescent="0.2">
      <c r="B112" s="35" t="s">
        <v>319</v>
      </c>
      <c r="C112" s="69" t="s">
        <v>160</v>
      </c>
      <c r="D112" s="270">
        <v>3830</v>
      </c>
    </row>
    <row r="113" spans="1:4" ht="12.6" customHeight="1" x14ac:dyDescent="0.2">
      <c r="B113" s="35" t="s">
        <v>1424</v>
      </c>
      <c r="C113" s="69" t="s">
        <v>159</v>
      </c>
      <c r="D113" s="270">
        <v>3000</v>
      </c>
    </row>
    <row r="114" spans="1:4" s="17" customFormat="1" ht="12.6" customHeight="1" x14ac:dyDescent="0.2">
      <c r="A114" s="165" t="s">
        <v>985</v>
      </c>
      <c r="B114" s="111"/>
      <c r="C114" s="222"/>
      <c r="D114" s="570"/>
    </row>
    <row r="115" spans="1:4" ht="12.6" customHeight="1" x14ac:dyDescent="0.2">
      <c r="B115" s="35" t="s">
        <v>391</v>
      </c>
      <c r="C115" s="95" t="s">
        <v>159</v>
      </c>
      <c r="D115" s="270">
        <v>4000</v>
      </c>
    </row>
    <row r="116" spans="1:4" ht="12.6" customHeight="1" x14ac:dyDescent="0.2">
      <c r="B116" s="17" t="s">
        <v>1425</v>
      </c>
      <c r="C116" s="95" t="s">
        <v>159</v>
      </c>
      <c r="D116" s="270">
        <v>175</v>
      </c>
    </row>
    <row r="117" spans="1:4" ht="12.6" customHeight="1" x14ac:dyDescent="0.2">
      <c r="B117" s="17" t="s">
        <v>1075</v>
      </c>
      <c r="C117" s="95" t="s">
        <v>159</v>
      </c>
      <c r="D117" s="385">
        <v>174705.69999999998</v>
      </c>
    </row>
    <row r="118" spans="1:4" ht="12.6" customHeight="1" x14ac:dyDescent="0.2">
      <c r="B118" s="35" t="s">
        <v>561</v>
      </c>
      <c r="C118" s="95" t="s">
        <v>159</v>
      </c>
      <c r="D118" s="270">
        <v>5</v>
      </c>
    </row>
    <row r="119" spans="1:4" ht="12.6" customHeight="1" x14ac:dyDescent="0.2">
      <c r="B119" s="35" t="s">
        <v>406</v>
      </c>
      <c r="C119" s="26" t="s">
        <v>160</v>
      </c>
      <c r="D119" s="385">
        <v>4171</v>
      </c>
    </row>
    <row r="120" spans="1:4" ht="12.6" customHeight="1" x14ac:dyDescent="0.2">
      <c r="B120" s="35" t="s">
        <v>556</v>
      </c>
      <c r="C120" s="69" t="s">
        <v>160</v>
      </c>
      <c r="D120" s="270">
        <v>14492</v>
      </c>
    </row>
    <row r="121" spans="1:4" ht="12.6" customHeight="1" x14ac:dyDescent="0.2">
      <c r="A121" s="256"/>
      <c r="B121" s="74"/>
      <c r="C121" s="96"/>
      <c r="D121" s="212"/>
    </row>
    <row r="122" spans="1:4" ht="12.6" customHeight="1" x14ac:dyDescent="0.2">
      <c r="A122" s="276" t="s">
        <v>521</v>
      </c>
      <c r="B122" s="12"/>
      <c r="C122" s="42"/>
      <c r="D122" s="107"/>
    </row>
    <row r="123" spans="1:4" ht="12.6" customHeight="1" x14ac:dyDescent="0.2">
      <c r="A123" s="12" t="s">
        <v>527</v>
      </c>
      <c r="B123" s="22"/>
      <c r="C123" s="42"/>
      <c r="D123" s="107"/>
    </row>
    <row r="124" spans="1:4" ht="12.6" customHeight="1" x14ac:dyDescent="0.2">
      <c r="A124" s="160" t="s">
        <v>985</v>
      </c>
      <c r="B124" s="160"/>
      <c r="C124" s="161"/>
      <c r="D124" s="162"/>
    </row>
    <row r="125" spans="1:4" ht="11.85" customHeight="1" x14ac:dyDescent="0.2">
      <c r="D125" s="211"/>
    </row>
    <row r="126" spans="1:4" ht="11.85" customHeight="1" x14ac:dyDescent="0.2">
      <c r="A126" s="35" t="s">
        <v>1585</v>
      </c>
    </row>
  </sheetData>
  <sortState ref="B46:D73">
    <sortCondition ref="B46"/>
  </sortState>
  <mergeCells count="3">
    <mergeCell ref="D5:D6"/>
    <mergeCell ref="A5:A6"/>
    <mergeCell ref="B5:B6"/>
  </mergeCells>
  <phoneticPr fontId="4" type="noConversion"/>
  <printOptions horizontalCentered="1"/>
  <pageMargins left="0.98425196850393704" right="0.98425196850393704" top="0.59055118110236227" bottom="0.78740157480314965" header="0.51181102362204722" footer="0.39370078740157483"/>
  <pageSetup paperSize="9" orientation="portrait" r:id="rId1"/>
  <headerFooter alignWithMargins="0">
    <oddFooter xml:space="preserve">&amp;R&amp;8&amp;P+47 &amp;10
</oddFooter>
  </headerFooter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3">
    <tabColor rgb="FF92D050"/>
  </sheetPr>
  <dimension ref="A1:H124"/>
  <sheetViews>
    <sheetView topLeftCell="A85" zoomScale="118" zoomScaleNormal="118" zoomScaleSheetLayoutView="75" workbookViewId="0">
      <selection activeCell="D108" sqref="D108"/>
    </sheetView>
  </sheetViews>
  <sheetFormatPr baseColWidth="10" defaultRowHeight="12" customHeight="1" x14ac:dyDescent="0.2"/>
  <cols>
    <col min="1" max="1" width="33.28515625" style="17" customWidth="1"/>
    <col min="2" max="2" width="32.7109375" style="26" customWidth="1"/>
    <col min="3" max="3" width="25.42578125" style="19" customWidth="1"/>
    <col min="4" max="4" width="13.42578125" bestFit="1" customWidth="1"/>
    <col min="6" max="8" width="11.42578125" style="408"/>
  </cols>
  <sheetData>
    <row r="1" spans="1:7" ht="19.5" customHeight="1" x14ac:dyDescent="0.2">
      <c r="A1" s="279" t="s">
        <v>952</v>
      </c>
      <c r="B1" s="278"/>
      <c r="C1" s="301"/>
    </row>
    <row r="2" spans="1:7" ht="12" customHeight="1" x14ac:dyDescent="0.2">
      <c r="A2" s="280"/>
      <c r="B2" s="6"/>
      <c r="C2" s="7"/>
    </row>
    <row r="3" spans="1:7" ht="12.75" x14ac:dyDescent="0.2">
      <c r="A3" s="599" t="s">
        <v>506</v>
      </c>
      <c r="B3" s="599"/>
      <c r="C3" s="599"/>
    </row>
    <row r="4" spans="1:7" ht="12.75" x14ac:dyDescent="0.2">
      <c r="A4" s="392" t="s">
        <v>1576</v>
      </c>
      <c r="B4" s="392"/>
      <c r="C4" s="399"/>
    </row>
    <row r="5" spans="1:7" ht="12" customHeight="1" x14ac:dyDescent="0.2">
      <c r="A5" s="609" t="s">
        <v>43</v>
      </c>
      <c r="B5" s="428" t="s">
        <v>42</v>
      </c>
      <c r="C5" s="616" t="s">
        <v>45</v>
      </c>
    </row>
    <row r="6" spans="1:7" ht="12" customHeight="1" x14ac:dyDescent="0.2">
      <c r="A6" s="609"/>
      <c r="B6" s="428" t="s">
        <v>44</v>
      </c>
      <c r="C6" s="616"/>
    </row>
    <row r="7" spans="1:7" ht="9" customHeight="1" x14ac:dyDescent="0.2">
      <c r="A7" s="62"/>
      <c r="B7" s="95"/>
      <c r="C7" s="400"/>
    </row>
    <row r="8" spans="1:7" ht="11.25" customHeight="1" x14ac:dyDescent="0.2">
      <c r="A8" s="33" t="s">
        <v>1440</v>
      </c>
      <c r="B8" s="95" t="s">
        <v>159</v>
      </c>
      <c r="C8" s="34">
        <v>149</v>
      </c>
    </row>
    <row r="9" spans="1:7" ht="11.25" customHeight="1" x14ac:dyDescent="0.2">
      <c r="A9" s="6" t="s">
        <v>1073</v>
      </c>
      <c r="B9" s="95" t="s">
        <v>159</v>
      </c>
      <c r="C9" s="34">
        <v>3390</v>
      </c>
    </row>
    <row r="10" spans="1:7" ht="11.25" customHeight="1" x14ac:dyDescent="0.2">
      <c r="A10" s="6" t="s">
        <v>487</v>
      </c>
      <c r="B10" s="95" t="s">
        <v>159</v>
      </c>
      <c r="C10" s="34">
        <v>268641</v>
      </c>
    </row>
    <row r="11" spans="1:7" ht="11.25" customHeight="1" x14ac:dyDescent="0.2">
      <c r="A11" s="6" t="s">
        <v>1442</v>
      </c>
      <c r="B11" s="95" t="s">
        <v>159</v>
      </c>
      <c r="C11" s="34">
        <v>4095.75</v>
      </c>
    </row>
    <row r="12" spans="1:7" ht="11.25" customHeight="1" x14ac:dyDescent="0.2">
      <c r="A12" s="6" t="s">
        <v>560</v>
      </c>
      <c r="B12" s="95" t="s">
        <v>159</v>
      </c>
      <c r="C12" s="34">
        <v>662881</v>
      </c>
    </row>
    <row r="13" spans="1:7" ht="11.25" customHeight="1" x14ac:dyDescent="0.2">
      <c r="A13" s="33" t="s">
        <v>1089</v>
      </c>
      <c r="B13" s="95" t="s">
        <v>159</v>
      </c>
      <c r="C13" s="34">
        <v>1140</v>
      </c>
      <c r="F13" s="408" t="s">
        <v>1131</v>
      </c>
    </row>
    <row r="14" spans="1:7" ht="12" customHeight="1" x14ac:dyDescent="0.2">
      <c r="A14" s="6" t="s">
        <v>403</v>
      </c>
      <c r="B14" s="95" t="s">
        <v>159</v>
      </c>
      <c r="C14" s="34">
        <v>1610</v>
      </c>
      <c r="F14" s="409" t="s">
        <v>487</v>
      </c>
      <c r="G14" s="410">
        <v>268641</v>
      </c>
    </row>
    <row r="15" spans="1:7" ht="12" customHeight="1" x14ac:dyDescent="0.2">
      <c r="A15" s="33" t="s">
        <v>46</v>
      </c>
      <c r="B15" s="95" t="s">
        <v>409</v>
      </c>
      <c r="C15" s="38">
        <v>93940</v>
      </c>
      <c r="F15" s="446" t="s">
        <v>1129</v>
      </c>
      <c r="G15" s="447">
        <v>662881</v>
      </c>
    </row>
    <row r="16" spans="1:7" ht="12" customHeight="1" x14ac:dyDescent="0.2">
      <c r="A16" s="6" t="s">
        <v>377</v>
      </c>
      <c r="B16" s="95" t="s">
        <v>409</v>
      </c>
      <c r="C16" s="34">
        <v>18200</v>
      </c>
      <c r="F16" s="409" t="s">
        <v>199</v>
      </c>
      <c r="G16" s="410">
        <v>12617625.4</v>
      </c>
    </row>
    <row r="17" spans="1:7" ht="12" customHeight="1" x14ac:dyDescent="0.2">
      <c r="A17" s="6" t="s">
        <v>48</v>
      </c>
      <c r="B17" s="95" t="s">
        <v>409</v>
      </c>
      <c r="C17" s="34">
        <v>1259325</v>
      </c>
      <c r="F17" s="409" t="s">
        <v>490</v>
      </c>
      <c r="G17" s="410">
        <v>9791021.2590000033</v>
      </c>
    </row>
    <row r="18" spans="1:7" ht="12" customHeight="1" x14ac:dyDescent="0.2">
      <c r="A18" s="6" t="s">
        <v>490</v>
      </c>
      <c r="B18" s="60" t="s">
        <v>159</v>
      </c>
      <c r="C18" s="34">
        <v>9791021.2590000033</v>
      </c>
      <c r="F18" s="409" t="s">
        <v>56</v>
      </c>
      <c r="G18" s="410">
        <v>413400</v>
      </c>
    </row>
    <row r="19" spans="1:7" ht="11.25" customHeight="1" x14ac:dyDescent="0.2">
      <c r="A19" s="6" t="s">
        <v>561</v>
      </c>
      <c r="B19" s="95" t="s">
        <v>159</v>
      </c>
      <c r="C19" s="34">
        <v>8125</v>
      </c>
      <c r="F19" s="446"/>
      <c r="G19" s="410"/>
    </row>
    <row r="20" spans="1:7" ht="11.25" customHeight="1" x14ac:dyDescent="0.2">
      <c r="A20" s="6" t="s">
        <v>1424</v>
      </c>
      <c r="B20" s="60" t="s">
        <v>159</v>
      </c>
      <c r="C20" s="34">
        <v>3000</v>
      </c>
    </row>
    <row r="21" spans="1:7" ht="11.25" customHeight="1" x14ac:dyDescent="0.2">
      <c r="A21" s="33" t="s">
        <v>54</v>
      </c>
      <c r="B21" s="95" t="s">
        <v>159</v>
      </c>
      <c r="C21" s="34">
        <v>4870</v>
      </c>
    </row>
    <row r="22" spans="1:7" ht="11.25" customHeight="1" x14ac:dyDescent="0.2">
      <c r="A22" s="6" t="s">
        <v>319</v>
      </c>
      <c r="B22" s="95" t="s">
        <v>160</v>
      </c>
      <c r="C22" s="34">
        <v>3830</v>
      </c>
      <c r="F22" s="447" t="s">
        <v>561</v>
      </c>
      <c r="G22" s="447">
        <v>8125</v>
      </c>
    </row>
    <row r="23" spans="1:7" ht="11.25" customHeight="1" x14ac:dyDescent="0.2">
      <c r="A23" s="6" t="s">
        <v>1090</v>
      </c>
      <c r="B23" s="95" t="s">
        <v>159</v>
      </c>
      <c r="C23" s="34">
        <v>1242</v>
      </c>
      <c r="F23" s="410" t="s">
        <v>54</v>
      </c>
      <c r="G23" s="410">
        <v>4870</v>
      </c>
    </row>
    <row r="24" spans="1:7" ht="11.25" customHeight="1" x14ac:dyDescent="0.2">
      <c r="A24" s="6" t="s">
        <v>1444</v>
      </c>
      <c r="B24" s="95" t="s">
        <v>159</v>
      </c>
      <c r="C24" s="34">
        <v>7000</v>
      </c>
      <c r="F24" s="410" t="s">
        <v>91</v>
      </c>
      <c r="G24" s="410">
        <v>4829</v>
      </c>
    </row>
    <row r="25" spans="1:7" ht="11.25" customHeight="1" x14ac:dyDescent="0.2">
      <c r="A25" s="33" t="s">
        <v>1466</v>
      </c>
      <c r="B25" s="95" t="s">
        <v>159</v>
      </c>
      <c r="C25" s="34">
        <v>840</v>
      </c>
      <c r="F25" s="447" t="s">
        <v>90</v>
      </c>
      <c r="G25" s="447">
        <v>1910</v>
      </c>
    </row>
    <row r="26" spans="1:7" ht="11.25" customHeight="1" x14ac:dyDescent="0.2">
      <c r="A26" s="6" t="s">
        <v>1574</v>
      </c>
      <c r="B26" s="95" t="s">
        <v>159</v>
      </c>
      <c r="C26" s="34">
        <v>970</v>
      </c>
      <c r="F26" s="447" t="s">
        <v>956</v>
      </c>
      <c r="G26" s="447">
        <v>5000</v>
      </c>
    </row>
    <row r="27" spans="1:7" ht="11.25" customHeight="1" x14ac:dyDescent="0.2">
      <c r="A27" s="6" t="s">
        <v>366</v>
      </c>
      <c r="B27" s="95" t="s">
        <v>159</v>
      </c>
      <c r="C27" s="34">
        <v>1400</v>
      </c>
      <c r="F27" s="447" t="s">
        <v>92</v>
      </c>
      <c r="G27" s="447">
        <v>3020</v>
      </c>
    </row>
    <row r="28" spans="1:7" ht="11.25" customHeight="1" x14ac:dyDescent="0.2">
      <c r="A28" s="6" t="s">
        <v>1573</v>
      </c>
      <c r="B28" s="95" t="s">
        <v>159</v>
      </c>
      <c r="C28" s="34">
        <v>1200</v>
      </c>
      <c r="F28" s="447" t="s">
        <v>1077</v>
      </c>
      <c r="G28" s="447">
        <v>2550</v>
      </c>
    </row>
    <row r="29" spans="1:7" ht="11.25" customHeight="1" x14ac:dyDescent="0.2">
      <c r="A29" s="33" t="s">
        <v>956</v>
      </c>
      <c r="B29" s="95" t="s">
        <v>159</v>
      </c>
      <c r="C29" s="34">
        <v>5000</v>
      </c>
      <c r="F29" s="410" t="s">
        <v>47</v>
      </c>
      <c r="G29" s="410">
        <v>2502.9499999999998</v>
      </c>
    </row>
    <row r="30" spans="1:7" ht="11.25" customHeight="1" x14ac:dyDescent="0.2">
      <c r="A30" s="6" t="s">
        <v>1572</v>
      </c>
      <c r="B30" s="95" t="s">
        <v>159</v>
      </c>
      <c r="C30" s="34">
        <v>1110</v>
      </c>
      <c r="F30" s="410" t="s">
        <v>245</v>
      </c>
      <c r="G30" s="410">
        <v>1250</v>
      </c>
    </row>
    <row r="31" spans="1:7" ht="11.25" customHeight="1" x14ac:dyDescent="0.2">
      <c r="A31" s="33" t="s">
        <v>89</v>
      </c>
      <c r="B31" s="95" t="s">
        <v>159</v>
      </c>
      <c r="C31" s="34">
        <v>600</v>
      </c>
    </row>
    <row r="32" spans="1:7" ht="12" customHeight="1" x14ac:dyDescent="0.2">
      <c r="A32" s="33" t="s">
        <v>364</v>
      </c>
      <c r="B32" s="95" t="s">
        <v>159</v>
      </c>
      <c r="C32" s="34">
        <v>1250</v>
      </c>
    </row>
    <row r="33" spans="1:8" ht="12" customHeight="1" x14ac:dyDescent="0.2">
      <c r="A33" s="6" t="s">
        <v>1483</v>
      </c>
      <c r="B33" s="95" t="s">
        <v>159</v>
      </c>
      <c r="C33" s="34">
        <v>50</v>
      </c>
    </row>
    <row r="34" spans="1:8" ht="12" customHeight="1" x14ac:dyDescent="0.2">
      <c r="A34" s="6" t="s">
        <v>49</v>
      </c>
      <c r="B34" s="95" t="s">
        <v>69</v>
      </c>
      <c r="C34" s="34">
        <v>10384</v>
      </c>
    </row>
    <row r="35" spans="1:8" ht="12" customHeight="1" x14ac:dyDescent="0.2">
      <c r="A35" s="6" t="s">
        <v>50</v>
      </c>
      <c r="B35" s="95" t="s">
        <v>159</v>
      </c>
      <c r="C35" s="34">
        <v>1716</v>
      </c>
    </row>
    <row r="36" spans="1:8" ht="12" customHeight="1" x14ac:dyDescent="0.2">
      <c r="A36" s="6" t="s">
        <v>90</v>
      </c>
      <c r="B36" s="95" t="s">
        <v>159</v>
      </c>
      <c r="C36" s="34">
        <v>1910</v>
      </c>
    </row>
    <row r="37" spans="1:8" s="36" customFormat="1" ht="12" customHeight="1" x14ac:dyDescent="0.2">
      <c r="A37" s="6" t="s">
        <v>400</v>
      </c>
      <c r="B37" s="95" t="s">
        <v>159</v>
      </c>
      <c r="C37" s="34">
        <v>168398</v>
      </c>
      <c r="F37" s="458"/>
      <c r="G37" s="458"/>
      <c r="H37" s="458"/>
    </row>
    <row r="38" spans="1:8" ht="12" customHeight="1" x14ac:dyDescent="0.2">
      <c r="A38" s="33" t="s">
        <v>91</v>
      </c>
      <c r="B38" s="95" t="s">
        <v>159</v>
      </c>
      <c r="C38" s="7">
        <v>4829</v>
      </c>
    </row>
    <row r="39" spans="1:8" ht="12" customHeight="1" x14ac:dyDescent="0.2">
      <c r="A39" s="6" t="s">
        <v>962</v>
      </c>
      <c r="B39" s="95" t="s">
        <v>159</v>
      </c>
      <c r="C39" s="7">
        <v>9599</v>
      </c>
    </row>
    <row r="40" spans="1:8" ht="12" customHeight="1" x14ac:dyDescent="0.2">
      <c r="A40" s="33" t="s">
        <v>406</v>
      </c>
      <c r="B40" s="95" t="s">
        <v>160</v>
      </c>
      <c r="C40" s="7">
        <v>4171</v>
      </c>
    </row>
    <row r="41" spans="1:8" ht="12" customHeight="1" x14ac:dyDescent="0.2">
      <c r="A41" s="33" t="s">
        <v>1119</v>
      </c>
      <c r="B41" s="95" t="s">
        <v>159</v>
      </c>
      <c r="C41" s="7">
        <v>4945</v>
      </c>
      <c r="D41" s="398"/>
    </row>
    <row r="42" spans="1:8" ht="12" customHeight="1" x14ac:dyDescent="0.2">
      <c r="A42" s="6" t="s">
        <v>1472</v>
      </c>
      <c r="B42" s="95" t="s">
        <v>159</v>
      </c>
      <c r="C42" s="7">
        <v>3006</v>
      </c>
    </row>
    <row r="43" spans="1:8" ht="12" customHeight="1" x14ac:dyDescent="0.2">
      <c r="A43" s="6" t="s">
        <v>373</v>
      </c>
      <c r="B43" s="95" t="s">
        <v>409</v>
      </c>
      <c r="C43" s="7">
        <v>340</v>
      </c>
    </row>
    <row r="44" spans="1:8" ht="12" customHeight="1" x14ac:dyDescent="0.2">
      <c r="A44" s="6" t="s">
        <v>92</v>
      </c>
      <c r="B44" s="95" t="s">
        <v>159</v>
      </c>
      <c r="C44" s="7">
        <v>3020</v>
      </c>
    </row>
    <row r="45" spans="1:8" ht="12" customHeight="1" x14ac:dyDescent="0.2">
      <c r="A45" s="33" t="s">
        <v>407</v>
      </c>
      <c r="B45" s="95" t="s">
        <v>159</v>
      </c>
      <c r="C45" s="7">
        <v>2550</v>
      </c>
    </row>
    <row r="46" spans="1:8" ht="12" customHeight="1" x14ac:dyDescent="0.2">
      <c r="A46" s="6" t="s">
        <v>47</v>
      </c>
      <c r="B46" s="95" t="s">
        <v>159</v>
      </c>
      <c r="C46" s="7">
        <v>2502.9499999999998</v>
      </c>
    </row>
    <row r="47" spans="1:8" ht="12" customHeight="1" x14ac:dyDescent="0.2">
      <c r="A47" s="6" t="s">
        <v>245</v>
      </c>
      <c r="B47" s="95" t="s">
        <v>159</v>
      </c>
      <c r="C47" s="7">
        <v>1250</v>
      </c>
    </row>
    <row r="48" spans="1:8" ht="12" customHeight="1" x14ac:dyDescent="0.2">
      <c r="A48" s="534" t="s">
        <v>1575</v>
      </c>
      <c r="B48" s="95" t="s">
        <v>160</v>
      </c>
      <c r="C48" s="7">
        <v>14492</v>
      </c>
    </row>
    <row r="49" spans="1:3" ht="12" customHeight="1" x14ac:dyDescent="0.2">
      <c r="A49" s="33" t="s">
        <v>391</v>
      </c>
      <c r="B49" s="95" t="s">
        <v>159</v>
      </c>
      <c r="C49" s="7">
        <v>4175</v>
      </c>
    </row>
    <row r="50" spans="1:3" ht="12" customHeight="1" x14ac:dyDescent="0.2">
      <c r="A50" s="6" t="s">
        <v>199</v>
      </c>
      <c r="B50" s="95" t="s">
        <v>159</v>
      </c>
      <c r="C50" s="7">
        <v>12617625.4</v>
      </c>
    </row>
    <row r="51" spans="1:3" ht="12" customHeight="1" x14ac:dyDescent="0.2">
      <c r="A51" s="6" t="s">
        <v>56</v>
      </c>
      <c r="B51" s="95" t="s">
        <v>159</v>
      </c>
      <c r="C51" s="7">
        <v>413400</v>
      </c>
    </row>
    <row r="52" spans="1:3" ht="12" customHeight="1" x14ac:dyDescent="0.2">
      <c r="A52" s="6" t="s">
        <v>397</v>
      </c>
      <c r="B52" s="95" t="s">
        <v>159</v>
      </c>
      <c r="C52" s="7">
        <v>830</v>
      </c>
    </row>
    <row r="53" spans="1:3" ht="12" customHeight="1" x14ac:dyDescent="0.2">
      <c r="A53" s="6" t="s">
        <v>1053</v>
      </c>
      <c r="B53" s="95" t="s">
        <v>159</v>
      </c>
      <c r="C53" s="7">
        <v>250</v>
      </c>
    </row>
    <row r="54" spans="1:3" ht="12" customHeight="1" x14ac:dyDescent="0.2">
      <c r="A54" s="6" t="s">
        <v>52</v>
      </c>
      <c r="B54" s="95" t="s">
        <v>69</v>
      </c>
      <c r="C54" s="7">
        <v>11770</v>
      </c>
    </row>
    <row r="55" spans="1:3" ht="12" customHeight="1" x14ac:dyDescent="0.2">
      <c r="A55" s="62" t="s">
        <v>1468</v>
      </c>
      <c r="B55" s="69" t="s">
        <v>159</v>
      </c>
      <c r="C55" s="400">
        <v>1150</v>
      </c>
    </row>
    <row r="56" spans="1:3" ht="12" customHeight="1" x14ac:dyDescent="0.2">
      <c r="A56" s="62" t="s">
        <v>1443</v>
      </c>
      <c r="B56" s="95" t="s">
        <v>159</v>
      </c>
      <c r="C56" s="400">
        <v>117300</v>
      </c>
    </row>
    <row r="57" spans="1:3" ht="12" customHeight="1" x14ac:dyDescent="0.2">
      <c r="A57" s="62" t="s">
        <v>1075</v>
      </c>
      <c r="B57" s="95" t="s">
        <v>159</v>
      </c>
      <c r="C57" s="400">
        <v>174705.69999999998</v>
      </c>
    </row>
    <row r="58" spans="1:3" ht="12" customHeight="1" x14ac:dyDescent="0.2">
      <c r="A58" s="62" t="s">
        <v>53</v>
      </c>
      <c r="B58" s="95" t="s">
        <v>159</v>
      </c>
      <c r="C58" s="400">
        <v>1920</v>
      </c>
    </row>
    <row r="59" spans="1:3" ht="11.25" customHeight="1" x14ac:dyDescent="0.2">
      <c r="A59" s="138" t="s">
        <v>1469</v>
      </c>
      <c r="B59" s="95" t="s">
        <v>159</v>
      </c>
      <c r="C59" s="400">
        <v>300</v>
      </c>
    </row>
    <row r="60" spans="1:3" ht="12" customHeight="1" x14ac:dyDescent="0.2">
      <c r="A60" s="62" t="s">
        <v>1470</v>
      </c>
      <c r="B60" s="95" t="s">
        <v>159</v>
      </c>
      <c r="C60" s="400">
        <v>1400</v>
      </c>
    </row>
    <row r="61" spans="1:3" ht="12" customHeight="1" x14ac:dyDescent="0.2">
      <c r="A61" s="62" t="s">
        <v>1471</v>
      </c>
      <c r="B61" s="95" t="s">
        <v>159</v>
      </c>
      <c r="C61" s="400">
        <v>100</v>
      </c>
    </row>
    <row r="62" spans="1:3" ht="12" customHeight="1" x14ac:dyDescent="0.2">
      <c r="A62" s="62"/>
      <c r="B62" s="95"/>
      <c r="C62" s="400"/>
    </row>
    <row r="63" spans="1:3" ht="12.75" x14ac:dyDescent="0.2">
      <c r="A63" s="165" t="s">
        <v>536</v>
      </c>
      <c r="B63" s="111"/>
      <c r="C63" s="401"/>
    </row>
    <row r="64" spans="1:3" ht="12.75" x14ac:dyDescent="0.2">
      <c r="A64" s="35"/>
      <c r="C64" s="299"/>
    </row>
    <row r="65" spans="1:8" ht="12.75" x14ac:dyDescent="0.2">
      <c r="A65" s="607" t="s">
        <v>1130</v>
      </c>
      <c r="B65" s="607"/>
      <c r="C65" s="607"/>
    </row>
    <row r="66" spans="1:8" ht="12" customHeight="1" x14ac:dyDescent="0.2">
      <c r="C66" s="299"/>
    </row>
    <row r="67" spans="1:8" ht="12" customHeight="1" x14ac:dyDescent="0.2">
      <c r="C67" s="299"/>
    </row>
    <row r="68" spans="1:8" ht="12" customHeight="1" x14ac:dyDescent="0.2">
      <c r="C68" s="299"/>
    </row>
    <row r="69" spans="1:8" ht="12" customHeight="1" x14ac:dyDescent="0.2">
      <c r="C69" s="299"/>
    </row>
    <row r="70" spans="1:8" ht="12" customHeight="1" x14ac:dyDescent="0.2">
      <c r="C70" s="299"/>
    </row>
    <row r="71" spans="1:8" ht="12" customHeight="1" x14ac:dyDescent="0.2">
      <c r="C71" s="299"/>
    </row>
    <row r="72" spans="1:8" ht="12" customHeight="1" x14ac:dyDescent="0.2">
      <c r="C72" s="299"/>
    </row>
    <row r="73" spans="1:8" ht="12" customHeight="1" x14ac:dyDescent="0.2">
      <c r="C73" s="299"/>
    </row>
    <row r="77" spans="1:8" s="162" customFormat="1" ht="12.75" customHeight="1" x14ac:dyDescent="0.2">
      <c r="A77" s="17"/>
      <c r="B77" s="26"/>
      <c r="C77" s="19"/>
      <c r="F77" s="555"/>
      <c r="G77" s="555"/>
      <c r="H77" s="555"/>
    </row>
    <row r="90" spans="1:4" ht="12" customHeight="1" x14ac:dyDescent="0.2">
      <c r="D90" s="413"/>
    </row>
    <row r="92" spans="1:4" ht="12" customHeight="1" x14ac:dyDescent="0.2">
      <c r="D92" s="5"/>
    </row>
    <row r="93" spans="1:4" ht="12" customHeight="1" x14ac:dyDescent="0.2">
      <c r="A93" s="607" t="s">
        <v>1159</v>
      </c>
      <c r="B93" s="607"/>
      <c r="C93" s="607"/>
    </row>
    <row r="94" spans="1:4" ht="12" customHeight="1" x14ac:dyDescent="0.2">
      <c r="D94" s="5"/>
    </row>
    <row r="122" spans="1:3" ht="12" customHeight="1" x14ac:dyDescent="0.2">
      <c r="A122" s="12" t="s">
        <v>527</v>
      </c>
      <c r="B122" s="22"/>
      <c r="C122" s="402"/>
    </row>
    <row r="123" spans="1:3" ht="12" customHeight="1" x14ac:dyDescent="0.2">
      <c r="A123" s="160" t="s">
        <v>985</v>
      </c>
      <c r="B123" s="160"/>
      <c r="C123" s="403"/>
    </row>
    <row r="124" spans="1:3" ht="12" customHeight="1" x14ac:dyDescent="0.2">
      <c r="A124" s="160"/>
      <c r="B124" s="160"/>
    </row>
  </sheetData>
  <mergeCells count="5">
    <mergeCell ref="A93:C93"/>
    <mergeCell ref="A65:C65"/>
    <mergeCell ref="A5:A6"/>
    <mergeCell ref="C5:C6"/>
    <mergeCell ref="A3:C3"/>
  </mergeCells>
  <phoneticPr fontId="4" type="noConversion"/>
  <printOptions horizontalCentered="1"/>
  <pageMargins left="0.59055118110236227" right="0.59055118110236227" top="0.59055118110236227" bottom="0.78740157480314965" header="0.59055118110236227" footer="0.39370078740157483"/>
  <pageSetup paperSize="9" orientation="portrait" r:id="rId1"/>
  <headerFooter alignWithMargins="0">
    <oddFooter xml:space="preserve">&amp;R&amp;8&amp;P+50&amp;9
</oddFooter>
  </headerFooter>
  <rowBreaks count="1" manualBreakCount="1">
    <brk id="63" max="2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0">
    <tabColor rgb="FF92D050"/>
    <pageSetUpPr fitToPage="1"/>
  </sheetPr>
  <dimension ref="A1:I66"/>
  <sheetViews>
    <sheetView topLeftCell="A3" zoomScaleNormal="75" workbookViewId="0">
      <selection activeCell="E34" sqref="E34"/>
    </sheetView>
  </sheetViews>
  <sheetFormatPr baseColWidth="10" defaultRowHeight="12.75" x14ac:dyDescent="0.2"/>
  <cols>
    <col min="1" max="1" width="35.85546875" style="200" customWidth="1"/>
    <col min="2" max="2" width="25.28515625" style="200" customWidth="1"/>
    <col min="3" max="3" width="17" style="200" customWidth="1"/>
    <col min="4" max="4" width="11.42578125" style="347"/>
    <col min="5" max="6" width="11.42578125" style="202"/>
    <col min="7" max="7" width="17.140625" style="200" customWidth="1"/>
    <col min="8" max="8" width="11.42578125" style="415"/>
    <col min="9" max="16384" width="11.42578125" style="200"/>
  </cols>
  <sheetData>
    <row r="1" spans="1:8" ht="24" customHeight="1" x14ac:dyDescent="0.2">
      <c r="A1" s="279" t="s">
        <v>952</v>
      </c>
      <c r="B1" s="306"/>
      <c r="C1" s="199"/>
      <c r="D1" s="202"/>
      <c r="E1" s="200"/>
      <c r="F1" s="200"/>
    </row>
    <row r="2" spans="1:8" ht="15" customHeight="1" x14ac:dyDescent="0.2">
      <c r="A2" s="377"/>
      <c r="B2" s="378"/>
      <c r="C2" s="378"/>
      <c r="D2" s="379"/>
      <c r="E2" s="200"/>
      <c r="F2" s="200"/>
    </row>
    <row r="3" spans="1:8" s="331" customFormat="1" x14ac:dyDescent="0.2">
      <c r="A3" s="344" t="s">
        <v>1134</v>
      </c>
      <c r="B3" s="329"/>
      <c r="C3" s="330"/>
      <c r="D3" s="345"/>
      <c r="H3" s="416"/>
    </row>
    <row r="4" spans="1:8" s="331" customFormat="1" x14ac:dyDescent="0.2">
      <c r="A4" s="344" t="s">
        <v>1331</v>
      </c>
      <c r="B4" s="329"/>
      <c r="C4" s="330"/>
      <c r="D4" s="345"/>
      <c r="H4" s="416"/>
    </row>
    <row r="5" spans="1:8" s="235" customFormat="1" ht="20.25" customHeight="1" x14ac:dyDescent="0.2">
      <c r="A5" s="433" t="s">
        <v>566</v>
      </c>
      <c r="B5" s="434" t="s">
        <v>685</v>
      </c>
      <c r="C5" s="434" t="s">
        <v>827</v>
      </c>
      <c r="D5" s="434" t="s">
        <v>481</v>
      </c>
      <c r="H5" s="417"/>
    </row>
    <row r="6" spans="1:8" s="235" customFormat="1" ht="11.25" x14ac:dyDescent="0.2">
      <c r="D6" s="336"/>
      <c r="H6" s="417"/>
    </row>
    <row r="7" spans="1:8" s="235" customFormat="1" ht="11.25" x14ac:dyDescent="0.2">
      <c r="A7" s="350" t="s">
        <v>115</v>
      </c>
      <c r="B7" s="346">
        <f>SUM(B8:B9)</f>
        <v>28295690.560000002</v>
      </c>
      <c r="C7" s="346">
        <f>SUM(C8:C9)</f>
        <v>30885092.764000002</v>
      </c>
      <c r="D7" s="346">
        <f>SUM(D8:D9)</f>
        <v>44121.597032987011</v>
      </c>
      <c r="H7" s="417"/>
    </row>
    <row r="8" spans="1:8" s="235" customFormat="1" ht="11.25" x14ac:dyDescent="0.2">
      <c r="A8" s="443" t="s">
        <v>828</v>
      </c>
      <c r="B8" s="336">
        <f>SUM('EXPORTACION MAD PAIS'!D18)</f>
        <v>65.61</v>
      </c>
      <c r="C8" s="336">
        <f>SUM('EXPORTACION MAD PAIS'!E18)</f>
        <v>92.25</v>
      </c>
      <c r="D8" s="68">
        <f>SUM(C8/550)</f>
        <v>0.16772727272727272</v>
      </c>
      <c r="H8" s="417"/>
    </row>
    <row r="9" spans="1:8" s="235" customFormat="1" ht="11.25" x14ac:dyDescent="0.2">
      <c r="A9" s="443" t="s">
        <v>829</v>
      </c>
      <c r="B9" s="336">
        <f>SUM('EXPORTACION MAD PAIS'!D19:D63)</f>
        <v>28295624.950000003</v>
      </c>
      <c r="C9" s="336">
        <f>SUM('EXPORTACION MAD PAIS'!E19:E63)</f>
        <v>30885000.514000002</v>
      </c>
      <c r="D9" s="68">
        <f>SUM(C9/700)</f>
        <v>44121.429305714286</v>
      </c>
      <c r="H9" s="417"/>
    </row>
    <row r="10" spans="1:8" s="235" customFormat="1" ht="11.25" x14ac:dyDescent="0.2">
      <c r="A10" s="234"/>
      <c r="B10" s="336"/>
      <c r="C10" s="336"/>
      <c r="D10" s="336"/>
      <c r="H10" s="417"/>
    </row>
    <row r="11" spans="1:8" s="235" customFormat="1" ht="11.25" x14ac:dyDescent="0.2">
      <c r="A11" s="350" t="s">
        <v>830</v>
      </c>
      <c r="B11" s="346">
        <f>SUM(B12:B14)</f>
        <v>740644.86</v>
      </c>
      <c r="C11" s="346">
        <f>SUM(C12:C14)</f>
        <v>970862.76299999992</v>
      </c>
      <c r="D11" s="346">
        <f>SUM(D12:D14)</f>
        <v>1465.5059676923074</v>
      </c>
      <c r="H11" s="417"/>
    </row>
    <row r="12" spans="1:8" s="235" customFormat="1" ht="11.25" x14ac:dyDescent="0.2">
      <c r="A12" s="444" t="s">
        <v>930</v>
      </c>
      <c r="B12" s="336">
        <f>SUM('EXPORTACION MAD PAIS'!D144:D145)</f>
        <v>624236.05999999994</v>
      </c>
      <c r="C12" s="336">
        <f>SUM('EXPORTACION MAD PAIS'!E144:E145)</f>
        <v>859311.45</v>
      </c>
      <c r="D12" s="68">
        <f>SUM(C12/650)</f>
        <v>1322.0176153846153</v>
      </c>
      <c r="H12" s="417"/>
    </row>
    <row r="13" spans="1:8" s="235" customFormat="1" ht="11.25" x14ac:dyDescent="0.2">
      <c r="A13" s="443" t="s">
        <v>831</v>
      </c>
      <c r="B13" s="336">
        <f>SUM('EXPORTACION MAD PAIS'!D147:D150)</f>
        <v>70455.790000000008</v>
      </c>
      <c r="C13" s="336">
        <f>SUM('EXPORTACION MAD PAIS'!E147:E150)</f>
        <v>57898.966</v>
      </c>
      <c r="D13" s="68">
        <f>SUM(C13/950)</f>
        <v>60.946280000000002</v>
      </c>
      <c r="H13" s="417"/>
    </row>
    <row r="14" spans="1:8" s="235" customFormat="1" ht="11.25" x14ac:dyDescent="0.2">
      <c r="A14" s="443" t="s">
        <v>832</v>
      </c>
      <c r="B14" s="336">
        <f>SUM('EXPORTACION MAD PAIS'!D151:D157)</f>
        <v>45953.010000000009</v>
      </c>
      <c r="C14" s="336">
        <f>SUM('EXPORTACION MAD PAIS'!E151:E157)</f>
        <v>53652.347000000002</v>
      </c>
      <c r="D14" s="68">
        <f>SUM(C14/650)</f>
        <v>82.542072307692308</v>
      </c>
      <c r="H14" s="417"/>
    </row>
    <row r="15" spans="1:8" s="235" customFormat="1" ht="11.25" x14ac:dyDescent="0.2">
      <c r="A15" s="443"/>
      <c r="B15" s="336"/>
      <c r="C15" s="336"/>
      <c r="D15" s="68"/>
      <c r="H15" s="417"/>
    </row>
    <row r="16" spans="1:8" s="235" customFormat="1" ht="11.25" x14ac:dyDescent="0.2">
      <c r="A16" s="443"/>
      <c r="B16" s="336"/>
      <c r="C16" s="336"/>
      <c r="D16" s="336"/>
      <c r="H16" s="417"/>
    </row>
    <row r="17" spans="1:8" s="235" customFormat="1" ht="11.25" x14ac:dyDescent="0.2">
      <c r="A17" s="350" t="s">
        <v>833</v>
      </c>
      <c r="B17" s="346">
        <f>SUM(B18:B19)</f>
        <v>73275350.560000002</v>
      </c>
      <c r="C17" s="346">
        <f>SUM(C18:C19)</f>
        <v>73189538.693000004</v>
      </c>
      <c r="D17" s="346">
        <f>SUM(D18:D19)</f>
        <v>130039.09666654546</v>
      </c>
      <c r="H17" s="417"/>
    </row>
    <row r="18" spans="1:8" s="235" customFormat="1" ht="11.25" x14ac:dyDescent="0.2">
      <c r="A18" s="443" t="s">
        <v>834</v>
      </c>
      <c r="B18" s="336">
        <f>SUM('EXPORTACION MAD PAIS'!D75:D113)</f>
        <v>64101760.74000001</v>
      </c>
      <c r="C18" s="336">
        <f>SUM('EXPORTACION MAD PAIS'!E75:E113)</f>
        <v>66934405.469000004</v>
      </c>
      <c r="D18" s="68">
        <f>SUM(C18)/550</f>
        <v>121698.91903454546</v>
      </c>
      <c r="H18" s="417"/>
    </row>
    <row r="19" spans="1:8" x14ac:dyDescent="0.2">
      <c r="A19" s="443" t="s">
        <v>835</v>
      </c>
      <c r="B19" s="336">
        <f>SUM('EXPORTACION MAD PAIS'!D114:D141)</f>
        <v>9173589.8200000003</v>
      </c>
      <c r="C19" s="336">
        <f>SUM('EXPORTACION MAD PAIS'!E114:E141)</f>
        <v>6255133.2239999995</v>
      </c>
      <c r="D19" s="68">
        <f>SUM(C19)/750</f>
        <v>8340.177631999999</v>
      </c>
    </row>
    <row r="20" spans="1:8" x14ac:dyDescent="0.2">
      <c r="A20" s="443"/>
      <c r="B20" s="336"/>
      <c r="C20" s="336"/>
    </row>
    <row r="21" spans="1:8" s="235" customFormat="1" ht="11.25" x14ac:dyDescent="0.2">
      <c r="A21" s="231" t="s">
        <v>836</v>
      </c>
      <c r="B21" s="336">
        <f>SUM('EXPORTACION MAD PAIS'!D159)</f>
        <v>6089312.7199999997</v>
      </c>
      <c r="C21" s="336">
        <f>SUM('EXPORTACION MAD PAIS'!E159)</f>
        <v>4177459.6510000001</v>
      </c>
      <c r="D21" s="68">
        <f>SUM(C21/650)</f>
        <v>6426.861001538462</v>
      </c>
      <c r="H21" s="417"/>
    </row>
    <row r="22" spans="1:8" s="235" customFormat="1" ht="11.25" x14ac:dyDescent="0.2">
      <c r="A22" s="234" t="s">
        <v>837</v>
      </c>
      <c r="B22" s="336">
        <f>SUM('EXPORTACION MAD PAIS'!D1002)</f>
        <v>4316824.3500000006</v>
      </c>
      <c r="C22" s="336">
        <f>SUM('EXPORTACION MAD PAIS'!E1002)</f>
        <v>600672.35899999971</v>
      </c>
      <c r="D22" s="68">
        <f>SUM(C22/700)</f>
        <v>858.10336999999959</v>
      </c>
      <c r="H22" s="417"/>
    </row>
    <row r="23" spans="1:8" s="235" customFormat="1" ht="11.25" x14ac:dyDescent="0.2">
      <c r="A23" s="234" t="s">
        <v>838</v>
      </c>
      <c r="B23" s="336">
        <f>SUM('EXPORTACION MAD PAIS'!D188)</f>
        <v>8623557.1199999955</v>
      </c>
      <c r="C23" s="336">
        <f>SUM('EXPORTACION MAD PAIS'!E188)</f>
        <v>3836033.0729999994</v>
      </c>
      <c r="D23" s="68">
        <f>SUM(C23/700)</f>
        <v>5480.0472471428566</v>
      </c>
      <c r="H23" s="417"/>
    </row>
    <row r="24" spans="1:8" s="235" customFormat="1" ht="11.25" x14ac:dyDescent="0.2">
      <c r="A24" s="234" t="s">
        <v>840</v>
      </c>
      <c r="B24" s="336">
        <f>SUM('EXPORTACION MAD PAIS'!D65)</f>
        <v>2308017.7599999998</v>
      </c>
      <c r="C24" s="336">
        <f>SUM('EXPORTACION MAD PAIS'!E65)</f>
        <v>1112191.1610000001</v>
      </c>
      <c r="D24" s="68">
        <f>SUM(C24/750)</f>
        <v>1482.921548</v>
      </c>
      <c r="H24" s="417"/>
    </row>
    <row r="25" spans="1:8" s="235" customFormat="1" ht="13.15" customHeight="1" x14ac:dyDescent="0.2">
      <c r="A25" s="234" t="s">
        <v>841</v>
      </c>
      <c r="B25" s="336">
        <f>SUM('EXPORTACION MAD PAIS'!D179)</f>
        <v>5523366.1000000006</v>
      </c>
      <c r="C25" s="336">
        <f>SUM('EXPORTACION MAD PAIS'!E179)</f>
        <v>3378699.5320000001</v>
      </c>
      <c r="D25" s="68">
        <f>SUM(C25/700)</f>
        <v>4826.7136171428574</v>
      </c>
      <c r="H25" s="417"/>
    </row>
    <row r="26" spans="1:8" x14ac:dyDescent="0.2">
      <c r="A26" s="234" t="s">
        <v>1101</v>
      </c>
      <c r="B26" s="336">
        <f>SUM('EXPORTACION MAD PAIS'!D7)</f>
        <v>2059.1999999999998</v>
      </c>
      <c r="C26" s="336">
        <f>SUM('EXPORTACION MAD PAIS'!E7)</f>
        <v>3793.9319999999998</v>
      </c>
      <c r="D26" s="68">
        <f>SUM(C26/500)</f>
        <v>7.5878639999999997</v>
      </c>
      <c r="G26" s="396"/>
    </row>
    <row r="27" spans="1:8" x14ac:dyDescent="0.2">
      <c r="A27" s="235" t="s">
        <v>986</v>
      </c>
      <c r="B27" s="336">
        <f>SUM('EXPORTACION MAD PAIS'!D9)</f>
        <v>15481.24</v>
      </c>
      <c r="C27" s="336">
        <f>SUM('EXPORTACION MAD PAIS'!E9)</f>
        <v>18988.041000000001</v>
      </c>
      <c r="D27" s="68">
        <f>SUM(C27)/730</f>
        <v>26.011015068493151</v>
      </c>
    </row>
    <row r="28" spans="1:8" x14ac:dyDescent="0.2">
      <c r="A28" s="235" t="s">
        <v>852</v>
      </c>
      <c r="B28" s="336">
        <f>SUM('EXPORTACION MAD PAIS'!D15)</f>
        <v>161.6</v>
      </c>
      <c r="C28" s="336">
        <f>SUM('EXPORTACION MAD PAIS'!E15)</f>
        <v>20.2</v>
      </c>
      <c r="D28" s="68">
        <f>SUM(C28/500)</f>
        <v>4.0399999999999998E-2</v>
      </c>
    </row>
    <row r="29" spans="1:8" x14ac:dyDescent="0.2">
      <c r="A29" s="235" t="s">
        <v>839</v>
      </c>
      <c r="B29" s="336">
        <f>SUM('EXPORTACION MAD PAIS'!D398)</f>
        <v>6302.37</v>
      </c>
      <c r="C29" s="336">
        <f>SUM('EXPORTACION MAD PAIS'!E398)</f>
        <v>2100</v>
      </c>
      <c r="D29" s="68">
        <f>SUM(C29)/675</f>
        <v>3.1111111111111112</v>
      </c>
    </row>
    <row r="30" spans="1:8" s="235" customFormat="1" ht="11.25" x14ac:dyDescent="0.2">
      <c r="A30" s="235" t="s">
        <v>843</v>
      </c>
      <c r="B30" s="336">
        <v>3841103.5200000005</v>
      </c>
      <c r="C30" s="336">
        <f>SUM('EXPORTACION MAD PAIS'!E400)</f>
        <v>17246656</v>
      </c>
      <c r="D30" s="380" t="s">
        <v>947</v>
      </c>
      <c r="H30" s="417"/>
    </row>
    <row r="31" spans="1:8" x14ac:dyDescent="0.2">
      <c r="A31" s="239" t="s">
        <v>844</v>
      </c>
      <c r="B31" s="336">
        <v>73643793.089999989</v>
      </c>
      <c r="C31" s="336">
        <f>SUM('EXPORTACION MAD PAIS'!E411)</f>
        <v>78964483.347000062</v>
      </c>
      <c r="D31" s="380" t="s">
        <v>947</v>
      </c>
    </row>
    <row r="32" spans="1:8" s="235" customFormat="1" ht="12" thickBot="1" x14ac:dyDescent="0.25">
      <c r="B32" s="242"/>
      <c r="C32" s="242"/>
      <c r="D32" s="336"/>
      <c r="E32" s="242"/>
      <c r="H32" s="417"/>
    </row>
    <row r="33" spans="1:9" s="235" customFormat="1" ht="12" thickTop="1" x14ac:dyDescent="0.2">
      <c r="A33" s="339" t="s">
        <v>32</v>
      </c>
      <c r="B33" s="340">
        <f>SUM(B7,B11,B17,B21:B31)</f>
        <v>206681665.04999995</v>
      </c>
      <c r="C33" s="340">
        <f>SUM(C7,C11,C17,C21:C31)</f>
        <v>214386591.51600003</v>
      </c>
      <c r="D33" s="340">
        <f>SUM(D7,D11,D17,D21:D31)</f>
        <v>194737.5968412286</v>
      </c>
      <c r="H33" s="417"/>
    </row>
    <row r="34" spans="1:9" s="348" customFormat="1" x14ac:dyDescent="0.2">
      <c r="A34" s="213" t="s">
        <v>683</v>
      </c>
      <c r="B34" s="327"/>
      <c r="C34" s="327"/>
      <c r="D34" s="347"/>
      <c r="E34" s="333"/>
      <c r="F34" s="333"/>
      <c r="H34" s="418"/>
    </row>
    <row r="35" spans="1:9" s="348" customFormat="1" x14ac:dyDescent="0.2">
      <c r="A35" s="298" t="s">
        <v>985</v>
      </c>
      <c r="B35" s="200"/>
      <c r="C35" s="200"/>
      <c r="D35" s="347"/>
      <c r="E35" s="333"/>
      <c r="F35" s="333"/>
      <c r="G35" s="333"/>
      <c r="H35" s="520"/>
      <c r="I35" s="333"/>
    </row>
    <row r="36" spans="1:9" x14ac:dyDescent="0.2">
      <c r="B36" s="327"/>
      <c r="G36" s="202"/>
      <c r="H36" s="521"/>
      <c r="I36" s="202"/>
    </row>
    <row r="37" spans="1:9" s="235" customFormat="1" ht="12" customHeight="1" x14ac:dyDescent="0.2">
      <c r="A37" s="228" t="s">
        <v>474</v>
      </c>
      <c r="B37" s="368"/>
      <c r="C37" s="368"/>
      <c r="D37" s="361"/>
      <c r="H37" s="417"/>
    </row>
    <row r="38" spans="1:9" s="235" customFormat="1" ht="12" customHeight="1" x14ac:dyDescent="0.2">
      <c r="A38" s="617" t="s">
        <v>1330</v>
      </c>
      <c r="B38" s="617"/>
      <c r="C38" s="617"/>
      <c r="D38" s="617"/>
      <c r="G38" s="369" t="s">
        <v>833</v>
      </c>
      <c r="H38" s="577">
        <v>73275350.560000002</v>
      </c>
    </row>
    <row r="39" spans="1:9" x14ac:dyDescent="0.2">
      <c r="G39" s="369" t="s">
        <v>844</v>
      </c>
      <c r="H39" s="577">
        <v>73643793.089999989</v>
      </c>
      <c r="I39" s="235"/>
    </row>
    <row r="40" spans="1:9" x14ac:dyDescent="0.2">
      <c r="G40" s="361" t="s">
        <v>115</v>
      </c>
      <c r="H40" s="445">
        <v>28295690.560000002</v>
      </c>
      <c r="I40" s="235"/>
    </row>
    <row r="41" spans="1:9" x14ac:dyDescent="0.2">
      <c r="G41" s="369" t="s">
        <v>836</v>
      </c>
      <c r="H41" s="577">
        <v>6089312.7199999997</v>
      </c>
      <c r="I41" s="235"/>
    </row>
    <row r="42" spans="1:9" x14ac:dyDescent="0.2">
      <c r="G42" s="369" t="s">
        <v>838</v>
      </c>
      <c r="H42" s="577">
        <v>8623557.1199999955</v>
      </c>
      <c r="I42" s="235"/>
    </row>
    <row r="43" spans="1:9" x14ac:dyDescent="0.2">
      <c r="G43" s="369" t="s">
        <v>837</v>
      </c>
      <c r="H43" s="577">
        <v>4316824.3500000006</v>
      </c>
      <c r="I43" s="235"/>
    </row>
    <row r="44" spans="1:9" x14ac:dyDescent="0.2">
      <c r="G44" s="369" t="s">
        <v>841</v>
      </c>
      <c r="H44" s="577">
        <v>5523366.1000000006</v>
      </c>
      <c r="I44" s="235"/>
    </row>
    <row r="45" spans="1:9" x14ac:dyDescent="0.2">
      <c r="G45" s="369" t="s">
        <v>840</v>
      </c>
      <c r="H45" s="577">
        <v>2381312.5699999998</v>
      </c>
      <c r="I45" s="235"/>
    </row>
    <row r="46" spans="1:9" x14ac:dyDescent="0.2">
      <c r="G46" s="361" t="s">
        <v>843</v>
      </c>
      <c r="H46" s="577">
        <v>3841103.5200000005</v>
      </c>
      <c r="I46" s="235"/>
    </row>
    <row r="47" spans="1:9" x14ac:dyDescent="0.2">
      <c r="G47" s="369" t="s">
        <v>1132</v>
      </c>
      <c r="H47" s="577">
        <v>764649.26999998093</v>
      </c>
      <c r="I47" s="235"/>
    </row>
    <row r="48" spans="1:9" x14ac:dyDescent="0.2">
      <c r="G48" s="369"/>
      <c r="H48" s="577"/>
      <c r="I48" s="202"/>
    </row>
    <row r="49" spans="1:9" x14ac:dyDescent="0.2">
      <c r="G49" s="202"/>
      <c r="H49" s="521"/>
      <c r="I49" s="202"/>
    </row>
    <row r="50" spans="1:9" x14ac:dyDescent="0.2">
      <c r="G50" s="202"/>
      <c r="H50" s="521"/>
      <c r="I50" s="202"/>
    </row>
    <row r="51" spans="1:9" x14ac:dyDescent="0.2">
      <c r="G51" s="202"/>
      <c r="H51" s="521"/>
      <c r="I51" s="521"/>
    </row>
    <row r="52" spans="1:9" x14ac:dyDescent="0.2">
      <c r="G52" s="202"/>
      <c r="H52" s="521"/>
      <c r="I52" s="202"/>
    </row>
    <row r="63" spans="1:9" x14ac:dyDescent="0.2">
      <c r="A63" s="213" t="s">
        <v>683</v>
      </c>
    </row>
    <row r="64" spans="1:9" x14ac:dyDescent="0.2">
      <c r="A64" s="298" t="s">
        <v>985</v>
      </c>
    </row>
    <row r="66" spans="1:1" x14ac:dyDescent="0.2">
      <c r="A66" s="200" t="s">
        <v>1170</v>
      </c>
    </row>
  </sheetData>
  <mergeCells count="1">
    <mergeCell ref="A38:D38"/>
  </mergeCells>
  <printOptions horizontalCentered="1"/>
  <pageMargins left="0.59055118110236227" right="0.59055118110236227" top="0.59055118110236227" bottom="0.78740157480314965" header="0" footer="0.39370078740157483"/>
  <pageSetup paperSize="9" scale="94" orientation="portrait" r:id="rId1"/>
  <headerFooter alignWithMargins="0">
    <oddFooter xml:space="preserve">&amp;R&amp;8&amp;P+52 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1">
    <tabColor rgb="FF92D050"/>
  </sheetPr>
  <dimension ref="A1:XFD1082"/>
  <sheetViews>
    <sheetView topLeftCell="A63" workbookViewId="0">
      <selection activeCell="D65" sqref="D65"/>
    </sheetView>
  </sheetViews>
  <sheetFormatPr baseColWidth="10" defaultRowHeight="12.75" x14ac:dyDescent="0.2"/>
  <cols>
    <col min="2" max="2" width="74.7109375" customWidth="1"/>
    <col min="3" max="3" width="14.85546875" customWidth="1"/>
    <col min="4" max="4" width="13.5703125" style="5" customWidth="1"/>
    <col min="5" max="5" width="14.140625" style="5" customWidth="1"/>
    <col min="6" max="6" width="11.7109375" bestFit="1" customWidth="1"/>
    <col min="7" max="7" width="13.7109375" bestFit="1" customWidth="1"/>
  </cols>
  <sheetData>
    <row r="1" spans="1:5" x14ac:dyDescent="0.2">
      <c r="A1" s="279" t="s">
        <v>952</v>
      </c>
      <c r="B1" s="303"/>
      <c r="C1" s="386"/>
      <c r="D1" s="388"/>
      <c r="E1" s="387"/>
    </row>
    <row r="2" spans="1:5" x14ac:dyDescent="0.2">
      <c r="A2" s="306"/>
      <c r="B2" s="315"/>
      <c r="C2" s="253"/>
      <c r="D2" s="397"/>
      <c r="E2" s="384"/>
    </row>
    <row r="3" spans="1:5" x14ac:dyDescent="0.2">
      <c r="A3" s="374" t="s">
        <v>461</v>
      </c>
      <c r="B3" s="618" t="s">
        <v>1196</v>
      </c>
      <c r="C3" s="618"/>
      <c r="D3" s="618"/>
      <c r="E3" s="618"/>
    </row>
    <row r="4" spans="1:5" ht="5.25" customHeight="1" x14ac:dyDescent="0.2">
      <c r="A4" s="375"/>
      <c r="B4" s="317"/>
      <c r="C4" s="316"/>
      <c r="D4" s="384"/>
      <c r="E4" s="384"/>
    </row>
    <row r="5" spans="1:5" ht="22.5" x14ac:dyDescent="0.2">
      <c r="A5" s="435" t="s">
        <v>565</v>
      </c>
      <c r="B5" s="436" t="s">
        <v>566</v>
      </c>
      <c r="C5" s="437" t="s">
        <v>684</v>
      </c>
      <c r="D5" s="515" t="s">
        <v>685</v>
      </c>
      <c r="E5" s="516" t="s">
        <v>686</v>
      </c>
    </row>
    <row r="6" spans="1:5" s="31" customFormat="1" ht="6.75" customHeight="1" x14ac:dyDescent="0.2">
      <c r="A6" s="491"/>
      <c r="B6" s="492"/>
      <c r="C6" s="493"/>
      <c r="D6" s="494"/>
      <c r="E6" s="494"/>
    </row>
    <row r="7" spans="1:5" x14ac:dyDescent="0.2">
      <c r="A7" s="460">
        <v>4401100000</v>
      </c>
      <c r="B7" s="495" t="s">
        <v>1097</v>
      </c>
      <c r="C7" s="460" t="s">
        <v>715</v>
      </c>
      <c r="D7" s="496">
        <v>2059.1999999999998</v>
      </c>
      <c r="E7" s="496">
        <v>3793.9319999999998</v>
      </c>
    </row>
    <row r="8" spans="1:5" x14ac:dyDescent="0.2">
      <c r="A8" s="460"/>
      <c r="B8" s="460"/>
      <c r="C8" s="460"/>
      <c r="D8" s="496"/>
      <c r="E8" s="496"/>
    </row>
    <row r="9" spans="1:5" x14ac:dyDescent="0.2">
      <c r="A9" s="460"/>
      <c r="B9" s="495" t="s">
        <v>1277</v>
      </c>
      <c r="C9" s="460"/>
      <c r="D9" s="496">
        <f>SUM(D10:D13)</f>
        <v>15481.24</v>
      </c>
      <c r="E9" s="496">
        <f>SUM(E10:E13)</f>
        <v>18988.041000000001</v>
      </c>
    </row>
    <row r="10" spans="1:5" x14ac:dyDescent="0.2">
      <c r="A10" s="460">
        <v>4403100000</v>
      </c>
      <c r="B10" s="460" t="s">
        <v>941</v>
      </c>
      <c r="C10" s="460" t="s">
        <v>687</v>
      </c>
      <c r="D10" s="463">
        <v>9362.6</v>
      </c>
      <c r="E10" s="463">
        <v>17810</v>
      </c>
    </row>
    <row r="11" spans="1:5" x14ac:dyDescent="0.2">
      <c r="A11" s="460"/>
      <c r="B11" s="460"/>
      <c r="C11" s="460" t="s">
        <v>746</v>
      </c>
      <c r="D11" s="463">
        <v>38.64</v>
      </c>
      <c r="E11" s="463">
        <v>10</v>
      </c>
    </row>
    <row r="12" spans="1:5" x14ac:dyDescent="0.2">
      <c r="A12" s="460">
        <v>4403990000</v>
      </c>
      <c r="B12" s="460" t="s">
        <v>1197</v>
      </c>
      <c r="C12" s="460" t="s">
        <v>707</v>
      </c>
      <c r="D12" s="463">
        <v>4400</v>
      </c>
      <c r="E12" s="463">
        <v>800</v>
      </c>
    </row>
    <row r="13" spans="1:5" x14ac:dyDescent="0.2">
      <c r="A13" s="460"/>
      <c r="B13" s="460"/>
      <c r="C13" s="460" t="s">
        <v>689</v>
      </c>
      <c r="D13" s="463">
        <v>1680</v>
      </c>
      <c r="E13" s="463">
        <v>368.041</v>
      </c>
    </row>
    <row r="14" spans="1:5" x14ac:dyDescent="0.2">
      <c r="A14" s="460"/>
      <c r="B14" s="460"/>
      <c r="C14" s="460"/>
      <c r="D14" s="463"/>
      <c r="E14" s="463"/>
    </row>
    <row r="15" spans="1:5" x14ac:dyDescent="0.2">
      <c r="A15" s="460">
        <v>4404100000</v>
      </c>
      <c r="B15" s="460" t="s">
        <v>1198</v>
      </c>
      <c r="C15" s="460" t="s">
        <v>687</v>
      </c>
      <c r="D15" s="496">
        <v>161.6</v>
      </c>
      <c r="E15" s="496">
        <v>20.2</v>
      </c>
    </row>
    <row r="16" spans="1:5" x14ac:dyDescent="0.2">
      <c r="A16" s="460"/>
      <c r="B16" s="460"/>
      <c r="C16" s="460"/>
      <c r="D16" s="463"/>
      <c r="E16" s="463"/>
    </row>
    <row r="17" spans="1:5" x14ac:dyDescent="0.2">
      <c r="A17" s="460"/>
      <c r="B17" s="460"/>
      <c r="C17" s="460"/>
      <c r="D17" s="496">
        <f>SUM(D18:D63)</f>
        <v>28295690.560000002</v>
      </c>
      <c r="E17" s="496">
        <f>SUM(E18:E63)</f>
        <v>30885092.764000002</v>
      </c>
    </row>
    <row r="18" spans="1:5" x14ac:dyDescent="0.2">
      <c r="A18" s="460">
        <v>4407109000</v>
      </c>
      <c r="B18" s="460" t="s">
        <v>572</v>
      </c>
      <c r="C18" s="460" t="s">
        <v>729</v>
      </c>
      <c r="D18" s="463">
        <v>65.61</v>
      </c>
      <c r="E18" s="463">
        <v>92.25</v>
      </c>
    </row>
    <row r="19" spans="1:5" x14ac:dyDescent="0.2">
      <c r="A19" s="460">
        <v>4407210000</v>
      </c>
      <c r="B19" s="460" t="s">
        <v>573</v>
      </c>
      <c r="C19" s="460" t="s">
        <v>687</v>
      </c>
      <c r="D19" s="463">
        <v>279002.12</v>
      </c>
      <c r="E19" s="463">
        <v>72490</v>
      </c>
    </row>
    <row r="20" spans="1:5" x14ac:dyDescent="0.2">
      <c r="A20" s="460"/>
      <c r="B20" s="460"/>
      <c r="C20" s="460" t="s">
        <v>702</v>
      </c>
      <c r="D20" s="463">
        <v>115358</v>
      </c>
      <c r="E20" s="463">
        <v>24940</v>
      </c>
    </row>
    <row r="21" spans="1:5" x14ac:dyDescent="0.2">
      <c r="A21" s="460">
        <v>4407220000</v>
      </c>
      <c r="B21" s="460" t="s">
        <v>574</v>
      </c>
      <c r="C21" s="460" t="s">
        <v>696</v>
      </c>
      <c r="D21" s="463">
        <v>32745.9</v>
      </c>
      <c r="E21" s="463">
        <v>24210</v>
      </c>
    </row>
    <row r="22" spans="1:5" x14ac:dyDescent="0.2">
      <c r="A22" s="460"/>
      <c r="B22" s="460"/>
      <c r="C22" s="460" t="s">
        <v>697</v>
      </c>
      <c r="D22" s="463">
        <v>35836.32</v>
      </c>
      <c r="E22" s="463">
        <v>24850</v>
      </c>
    </row>
    <row r="23" spans="1:5" x14ac:dyDescent="0.2">
      <c r="A23" s="460"/>
      <c r="B23" s="460"/>
      <c r="C23" s="460" t="s">
        <v>692</v>
      </c>
      <c r="D23" s="463">
        <v>74157.850000000006</v>
      </c>
      <c r="E23" s="463">
        <v>57427.623</v>
      </c>
    </row>
    <row r="24" spans="1:5" x14ac:dyDescent="0.2">
      <c r="A24" s="460"/>
      <c r="B24" s="460"/>
      <c r="C24" s="460" t="s">
        <v>705</v>
      </c>
      <c r="D24" s="463">
        <v>61119.75</v>
      </c>
      <c r="E24" s="463">
        <v>62556</v>
      </c>
    </row>
    <row r="25" spans="1:5" x14ac:dyDescent="0.2">
      <c r="A25" s="460"/>
      <c r="B25" s="460"/>
      <c r="C25" s="460" t="s">
        <v>699</v>
      </c>
      <c r="D25" s="463">
        <v>105802.3</v>
      </c>
      <c r="E25" s="463">
        <v>156750</v>
      </c>
    </row>
    <row r="26" spans="1:5" x14ac:dyDescent="0.2">
      <c r="A26" s="460"/>
      <c r="B26" s="460"/>
      <c r="C26" s="460" t="s">
        <v>687</v>
      </c>
      <c r="D26" s="463">
        <v>667824.71</v>
      </c>
      <c r="E26" s="463">
        <v>589570.5</v>
      </c>
    </row>
    <row r="27" spans="1:5" x14ac:dyDescent="0.2">
      <c r="A27" s="460"/>
      <c r="B27" s="460"/>
      <c r="C27" s="460" t="s">
        <v>702</v>
      </c>
      <c r="D27" s="463">
        <v>59203.6</v>
      </c>
      <c r="E27" s="463">
        <v>41320</v>
      </c>
    </row>
    <row r="28" spans="1:5" x14ac:dyDescent="0.2">
      <c r="A28" s="460"/>
      <c r="B28" s="460"/>
      <c r="C28" s="460" t="s">
        <v>688</v>
      </c>
      <c r="D28" s="463">
        <v>1506822.17</v>
      </c>
      <c r="E28" s="463">
        <v>1718616.365</v>
      </c>
    </row>
    <row r="29" spans="1:5" x14ac:dyDescent="0.2">
      <c r="A29" s="460"/>
      <c r="B29" s="460"/>
      <c r="C29" s="460" t="s">
        <v>694</v>
      </c>
      <c r="D29" s="463">
        <v>108188.65</v>
      </c>
      <c r="E29" s="463">
        <v>132950.72099999999</v>
      </c>
    </row>
    <row r="30" spans="1:5" x14ac:dyDescent="0.2">
      <c r="A30" s="460"/>
      <c r="B30" s="460"/>
      <c r="C30" s="460" t="s">
        <v>704</v>
      </c>
      <c r="D30" s="463">
        <v>66065.8</v>
      </c>
      <c r="E30" s="463">
        <v>46960</v>
      </c>
    </row>
    <row r="31" spans="1:5" x14ac:dyDescent="0.2">
      <c r="A31" s="460">
        <v>4407290000</v>
      </c>
      <c r="B31" s="460" t="s">
        <v>575</v>
      </c>
      <c r="C31" s="460" t="s">
        <v>692</v>
      </c>
      <c r="D31" s="463">
        <v>30385.7</v>
      </c>
      <c r="E31" s="463">
        <v>18542.236000000001</v>
      </c>
    </row>
    <row r="32" spans="1:5" x14ac:dyDescent="0.2">
      <c r="A32" s="460"/>
      <c r="B32" s="460"/>
      <c r="C32" s="460" t="s">
        <v>698</v>
      </c>
      <c r="D32" s="463">
        <v>10216.83</v>
      </c>
      <c r="E32" s="463">
        <v>7295.7370000000001</v>
      </c>
    </row>
    <row r="33" spans="1:5" x14ac:dyDescent="0.2">
      <c r="A33" s="460"/>
      <c r="B33" s="460"/>
      <c r="C33" s="460" t="s">
        <v>711</v>
      </c>
      <c r="D33" s="463">
        <v>25509.18</v>
      </c>
      <c r="E33" s="463">
        <v>20079</v>
      </c>
    </row>
    <row r="34" spans="1:5" x14ac:dyDescent="0.2">
      <c r="A34" s="460"/>
      <c r="B34" s="460"/>
      <c r="C34" s="460" t="s">
        <v>688</v>
      </c>
      <c r="D34" s="463">
        <v>248349.44</v>
      </c>
      <c r="E34" s="463">
        <v>146004.16099999999</v>
      </c>
    </row>
    <row r="35" spans="1:5" x14ac:dyDescent="0.2">
      <c r="A35" s="460">
        <v>4407990000</v>
      </c>
      <c r="B35" s="460" t="s">
        <v>576</v>
      </c>
      <c r="C35" s="460" t="s">
        <v>707</v>
      </c>
      <c r="D35" s="463">
        <v>103617.11</v>
      </c>
      <c r="E35" s="463">
        <v>73964.115999999995</v>
      </c>
    </row>
    <row r="36" spans="1:5" x14ac:dyDescent="0.2">
      <c r="A36" s="460"/>
      <c r="B36" s="460"/>
      <c r="C36" s="460" t="s">
        <v>708</v>
      </c>
      <c r="D36" s="463">
        <v>361086.1</v>
      </c>
      <c r="E36" s="463">
        <v>373166.50799999997</v>
      </c>
    </row>
    <row r="37" spans="1:5" x14ac:dyDescent="0.2">
      <c r="A37" s="460"/>
      <c r="B37" s="460"/>
      <c r="C37" s="460" t="s">
        <v>981</v>
      </c>
      <c r="D37" s="463">
        <v>14672.93</v>
      </c>
      <c r="E37" s="463">
        <v>10417</v>
      </c>
    </row>
    <row r="38" spans="1:5" x14ac:dyDescent="0.2">
      <c r="A38" s="460"/>
      <c r="B38" s="460"/>
      <c r="C38" s="460" t="s">
        <v>706</v>
      </c>
      <c r="D38" s="463">
        <v>552852.77</v>
      </c>
      <c r="E38" s="463">
        <v>423516</v>
      </c>
    </row>
    <row r="39" spans="1:5" x14ac:dyDescent="0.2">
      <c r="A39" s="460"/>
      <c r="B39" s="460"/>
      <c r="C39" s="460" t="s">
        <v>697</v>
      </c>
      <c r="D39" s="463">
        <v>2</v>
      </c>
      <c r="E39" s="463">
        <v>2.8780000000000001</v>
      </c>
    </row>
    <row r="40" spans="1:5" x14ac:dyDescent="0.2">
      <c r="A40" s="460"/>
      <c r="B40" s="460"/>
      <c r="C40" s="460" t="s">
        <v>692</v>
      </c>
      <c r="D40" s="463">
        <v>78525.83</v>
      </c>
      <c r="E40" s="463">
        <v>106443.159</v>
      </c>
    </row>
    <row r="41" spans="1:5" s="334" customFormat="1" ht="12.75" customHeight="1" x14ac:dyDescent="0.2">
      <c r="A41" s="571" t="s">
        <v>985</v>
      </c>
      <c r="B41" s="572"/>
      <c r="C41" s="573"/>
      <c r="D41" s="574"/>
      <c r="E41" s="574" t="s">
        <v>1578</v>
      </c>
    </row>
    <row r="42" spans="1:5" x14ac:dyDescent="0.2">
      <c r="A42" s="460"/>
      <c r="B42" s="460"/>
      <c r="C42" s="460" t="s">
        <v>698</v>
      </c>
      <c r="D42" s="463">
        <v>10082812.9</v>
      </c>
      <c r="E42" s="463">
        <v>12379588.263</v>
      </c>
    </row>
    <row r="43" spans="1:5" x14ac:dyDescent="0.2">
      <c r="A43" s="460"/>
      <c r="B43" s="460"/>
      <c r="C43" s="460" t="s">
        <v>705</v>
      </c>
      <c r="D43" s="463">
        <v>400591.59</v>
      </c>
      <c r="E43" s="463">
        <v>524504</v>
      </c>
    </row>
    <row r="44" spans="1:5" x14ac:dyDescent="0.2">
      <c r="A44" s="460"/>
      <c r="B44" s="460"/>
      <c r="C44" s="460" t="s">
        <v>709</v>
      </c>
      <c r="D44" s="463">
        <v>77161.100000000006</v>
      </c>
      <c r="E44" s="463">
        <v>110380</v>
      </c>
    </row>
    <row r="45" spans="1:5" x14ac:dyDescent="0.2">
      <c r="A45" s="460"/>
      <c r="B45" s="460"/>
      <c r="C45" s="460" t="s">
        <v>710</v>
      </c>
      <c r="D45" s="463">
        <v>40831.65</v>
      </c>
      <c r="E45" s="463">
        <v>30970.395</v>
      </c>
    </row>
    <row r="46" spans="1:5" x14ac:dyDescent="0.2">
      <c r="A46" s="460"/>
      <c r="B46" s="460"/>
      <c r="C46" s="460" t="s">
        <v>700</v>
      </c>
      <c r="D46" s="463">
        <v>128869.12</v>
      </c>
      <c r="E46" s="463">
        <v>182715</v>
      </c>
    </row>
    <row r="47" spans="1:5" x14ac:dyDescent="0.2">
      <c r="A47" s="460"/>
      <c r="B47" s="460"/>
      <c r="C47" s="460" t="s">
        <v>689</v>
      </c>
      <c r="D47" s="463">
        <v>141251.65</v>
      </c>
      <c r="E47" s="463">
        <v>161020</v>
      </c>
    </row>
    <row r="48" spans="1:5" x14ac:dyDescent="0.2">
      <c r="A48" s="460"/>
      <c r="B48" s="460"/>
      <c r="C48" s="460" t="s">
        <v>687</v>
      </c>
      <c r="D48" s="463">
        <v>1619476.1</v>
      </c>
      <c r="E48" s="463">
        <v>1332096.926</v>
      </c>
    </row>
    <row r="49" spans="1:5" x14ac:dyDescent="0.2">
      <c r="A49" s="460"/>
      <c r="B49" s="460"/>
      <c r="C49" s="460" t="s">
        <v>701</v>
      </c>
      <c r="D49" s="463">
        <v>74545.16</v>
      </c>
      <c r="E49" s="463">
        <v>50110</v>
      </c>
    </row>
    <row r="50" spans="1:5" x14ac:dyDescent="0.2">
      <c r="A50" s="460"/>
      <c r="B50" s="460"/>
      <c r="C50" s="460" t="s">
        <v>693</v>
      </c>
      <c r="D50" s="463">
        <v>68239.600000000006</v>
      </c>
      <c r="E50" s="463">
        <v>50540</v>
      </c>
    </row>
    <row r="51" spans="1:5" x14ac:dyDescent="0.2">
      <c r="A51" s="460"/>
      <c r="B51" s="460"/>
      <c r="C51" s="460" t="s">
        <v>1199</v>
      </c>
      <c r="D51" s="463">
        <v>23627.9</v>
      </c>
      <c r="E51" s="463">
        <v>25190</v>
      </c>
    </row>
    <row r="52" spans="1:5" x14ac:dyDescent="0.2">
      <c r="A52" s="460"/>
      <c r="B52" s="460"/>
      <c r="C52" s="460" t="s">
        <v>720</v>
      </c>
      <c r="D52" s="463">
        <v>34144.199999999997</v>
      </c>
      <c r="E52" s="463">
        <v>25279.5</v>
      </c>
    </row>
    <row r="53" spans="1:5" x14ac:dyDescent="0.2">
      <c r="A53" s="460"/>
      <c r="B53" s="460"/>
      <c r="C53" s="460" t="s">
        <v>748</v>
      </c>
      <c r="D53" s="463">
        <v>20212.5</v>
      </c>
      <c r="E53" s="463">
        <v>14540</v>
      </c>
    </row>
    <row r="54" spans="1:5" x14ac:dyDescent="0.2">
      <c r="A54" s="460"/>
      <c r="B54" s="460"/>
      <c r="C54" s="460" t="s">
        <v>969</v>
      </c>
      <c r="D54" s="463">
        <v>28808.04</v>
      </c>
      <c r="E54" s="463">
        <v>25004</v>
      </c>
    </row>
    <row r="55" spans="1:5" x14ac:dyDescent="0.2">
      <c r="A55" s="460"/>
      <c r="B55" s="460"/>
      <c r="C55" s="460" t="s">
        <v>1200</v>
      </c>
      <c r="D55" s="463">
        <v>57936</v>
      </c>
      <c r="E55" s="463">
        <v>47020</v>
      </c>
    </row>
    <row r="56" spans="1:5" x14ac:dyDescent="0.2">
      <c r="A56" s="460"/>
      <c r="B56" s="460"/>
      <c r="C56" s="460" t="s">
        <v>1112</v>
      </c>
      <c r="D56" s="463">
        <v>38013.870000000003</v>
      </c>
      <c r="E56" s="463">
        <v>30350.986000000001</v>
      </c>
    </row>
    <row r="57" spans="1:5" x14ac:dyDescent="0.2">
      <c r="A57" s="460"/>
      <c r="B57" s="460"/>
      <c r="C57" s="460" t="s">
        <v>688</v>
      </c>
      <c r="D57" s="463">
        <v>3412724.25</v>
      </c>
      <c r="E57" s="463">
        <v>3328174.699</v>
      </c>
    </row>
    <row r="58" spans="1:5" x14ac:dyDescent="0.2">
      <c r="A58" s="460"/>
      <c r="B58" s="460"/>
      <c r="C58" s="460" t="s">
        <v>714</v>
      </c>
      <c r="D58" s="463">
        <v>57405.5</v>
      </c>
      <c r="E58" s="463">
        <v>76683.75</v>
      </c>
    </row>
    <row r="59" spans="1:5" x14ac:dyDescent="0.2">
      <c r="A59" s="460"/>
      <c r="B59" s="460"/>
      <c r="C59" s="460" t="s">
        <v>715</v>
      </c>
      <c r="D59" s="463">
        <v>779137.16</v>
      </c>
      <c r="E59" s="463">
        <v>842164.36600000004</v>
      </c>
    </row>
    <row r="60" spans="1:5" x14ac:dyDescent="0.2">
      <c r="A60" s="460"/>
      <c r="B60" s="460"/>
      <c r="C60" s="460" t="s">
        <v>703</v>
      </c>
      <c r="D60" s="463">
        <v>68193.960000000006</v>
      </c>
      <c r="E60" s="463">
        <v>57910</v>
      </c>
    </row>
    <row r="61" spans="1:5" x14ac:dyDescent="0.2">
      <c r="A61" s="460"/>
      <c r="B61" s="460"/>
      <c r="C61" s="460" t="s">
        <v>691</v>
      </c>
      <c r="D61" s="463">
        <v>381892.21</v>
      </c>
      <c r="E61" s="463">
        <v>491224.5</v>
      </c>
    </row>
    <row r="62" spans="1:5" x14ac:dyDescent="0.2">
      <c r="A62" s="460"/>
      <c r="B62" s="460"/>
      <c r="C62" s="460" t="s">
        <v>694</v>
      </c>
      <c r="D62" s="463">
        <v>5944388.4100000001</v>
      </c>
      <c r="E62" s="463">
        <v>6777562.125</v>
      </c>
    </row>
    <row r="63" spans="1:5" x14ac:dyDescent="0.2">
      <c r="A63" s="460"/>
      <c r="B63" s="460"/>
      <c r="C63" s="460" t="s">
        <v>717</v>
      </c>
      <c r="D63" s="463">
        <v>278017.02</v>
      </c>
      <c r="E63" s="463">
        <v>189900</v>
      </c>
    </row>
    <row r="64" spans="1:5" x14ac:dyDescent="0.2">
      <c r="A64" s="460"/>
      <c r="B64" s="460"/>
      <c r="C64" s="460"/>
      <c r="D64" s="463"/>
      <c r="E64" s="463"/>
    </row>
    <row r="65" spans="1:16384" x14ac:dyDescent="0.2">
      <c r="A65" s="460"/>
      <c r="B65" s="497" t="s">
        <v>1279</v>
      </c>
      <c r="C65" s="460"/>
      <c r="D65" s="496">
        <f>SUM(D66:D69)</f>
        <v>2308017.7599999998</v>
      </c>
      <c r="E65" s="496">
        <f>SUM(E66:E69)</f>
        <v>1112191.1610000001</v>
      </c>
    </row>
    <row r="66" spans="1:16384" x14ac:dyDescent="0.2">
      <c r="A66" s="460">
        <v>4408900000</v>
      </c>
      <c r="B66" s="460" t="s">
        <v>579</v>
      </c>
      <c r="C66" s="460" t="s">
        <v>700</v>
      </c>
      <c r="D66" s="463">
        <v>171367.09</v>
      </c>
      <c r="E66" s="463">
        <v>61831.15</v>
      </c>
    </row>
    <row r="67" spans="1:16384" x14ac:dyDescent="0.2">
      <c r="A67" s="460"/>
      <c r="B67" s="460"/>
      <c r="C67" s="460" t="s">
        <v>689</v>
      </c>
      <c r="D67" s="463">
        <v>9120</v>
      </c>
      <c r="E67" s="463">
        <v>2310</v>
      </c>
    </row>
    <row r="68" spans="1:16384" x14ac:dyDescent="0.2">
      <c r="A68" s="460"/>
      <c r="B68" s="460"/>
      <c r="C68" s="460" t="s">
        <v>688</v>
      </c>
      <c r="D68" s="463">
        <v>2086895.67</v>
      </c>
      <c r="E68" s="463">
        <v>1022130.0110000001</v>
      </c>
    </row>
    <row r="69" spans="1:16384" x14ac:dyDescent="0.2">
      <c r="A69" s="460"/>
      <c r="B69" s="460"/>
      <c r="C69" s="460" t="s">
        <v>694</v>
      </c>
      <c r="D69" s="463">
        <v>40635</v>
      </c>
      <c r="E69" s="463">
        <v>25920</v>
      </c>
    </row>
    <row r="70" spans="1:16384" x14ac:dyDescent="0.2">
      <c r="A70" s="235"/>
      <c r="B70" s="235"/>
      <c r="C70" s="235"/>
      <c r="D70" s="235"/>
      <c r="E70" s="235"/>
      <c r="F70" s="235"/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35"/>
      <c r="BJ70" s="235"/>
      <c r="BK70" s="235"/>
      <c r="BL70" s="235"/>
      <c r="BM70" s="235"/>
      <c r="BN70" s="235"/>
      <c r="BO70" s="235"/>
      <c r="BP70" s="235"/>
      <c r="BQ70" s="235"/>
      <c r="BR70" s="235"/>
      <c r="BS70" s="235"/>
      <c r="BT70" s="235"/>
      <c r="BU70" s="235"/>
      <c r="BV70" s="235"/>
      <c r="BW70" s="235"/>
      <c r="BX70" s="235"/>
      <c r="BY70" s="235"/>
      <c r="BZ70" s="235"/>
      <c r="CA70" s="235"/>
      <c r="CB70" s="235"/>
      <c r="CC70" s="235"/>
      <c r="CD70" s="235"/>
      <c r="CE70" s="235"/>
      <c r="CF70" s="235"/>
      <c r="CG70" s="235"/>
      <c r="CH70" s="235"/>
      <c r="CI70" s="235"/>
      <c r="CJ70" s="235"/>
      <c r="CK70" s="235"/>
      <c r="CL70" s="235"/>
      <c r="CM70" s="235"/>
      <c r="CN70" s="235"/>
      <c r="CO70" s="235"/>
      <c r="CP70" s="235"/>
      <c r="CQ70" s="235"/>
      <c r="CR70" s="235"/>
      <c r="CS70" s="235"/>
      <c r="CT70" s="235"/>
      <c r="CU70" s="235"/>
      <c r="CV70" s="235"/>
      <c r="CW70" s="235"/>
      <c r="CX70" s="235"/>
      <c r="CY70" s="235"/>
      <c r="CZ70" s="235"/>
      <c r="DA70" s="235"/>
      <c r="DB70" s="235"/>
      <c r="DC70" s="235"/>
      <c r="DD70" s="235"/>
      <c r="DE70" s="235"/>
      <c r="DF70" s="235"/>
      <c r="DG70" s="235"/>
      <c r="DH70" s="235"/>
      <c r="DI70" s="235"/>
      <c r="DJ70" s="235"/>
      <c r="DK70" s="235"/>
      <c r="DL70" s="235"/>
      <c r="DM70" s="235"/>
      <c r="DN70" s="235"/>
      <c r="DO70" s="235"/>
      <c r="DP70" s="235"/>
      <c r="DQ70" s="235"/>
      <c r="DR70" s="235"/>
      <c r="DS70" s="235"/>
      <c r="DT70" s="235"/>
      <c r="DU70" s="235"/>
      <c r="DV70" s="235"/>
      <c r="DW70" s="235"/>
      <c r="DX70" s="235"/>
      <c r="DY70" s="235"/>
      <c r="DZ70" s="235"/>
      <c r="EA70" s="235"/>
      <c r="EB70" s="235"/>
      <c r="EC70" s="235"/>
      <c r="ED70" s="235"/>
      <c r="EE70" s="235"/>
      <c r="EF70" s="235"/>
      <c r="EG70" s="235"/>
      <c r="EH70" s="235"/>
      <c r="EI70" s="235"/>
      <c r="EJ70" s="235"/>
      <c r="EK70" s="235"/>
      <c r="EL70" s="235"/>
      <c r="EM70" s="235"/>
      <c r="EN70" s="235"/>
      <c r="EO70" s="235"/>
      <c r="EP70" s="235"/>
      <c r="EQ70" s="235"/>
      <c r="ER70" s="235"/>
      <c r="ES70" s="235"/>
      <c r="ET70" s="235"/>
      <c r="EU70" s="235"/>
      <c r="EV70" s="235"/>
      <c r="EW70" s="235"/>
      <c r="EX70" s="235"/>
      <c r="EY70" s="235"/>
      <c r="EZ70" s="235"/>
      <c r="FA70" s="235"/>
      <c r="FB70" s="235"/>
      <c r="FC70" s="235"/>
      <c r="FD70" s="235"/>
      <c r="FE70" s="235"/>
      <c r="FF70" s="235"/>
      <c r="FG70" s="235"/>
      <c r="FH70" s="235"/>
      <c r="FI70" s="235"/>
      <c r="FJ70" s="235"/>
      <c r="FK70" s="235"/>
      <c r="FL70" s="235"/>
      <c r="FM70" s="235"/>
      <c r="FN70" s="235"/>
      <c r="FO70" s="235"/>
      <c r="FP70" s="235"/>
      <c r="FQ70" s="235"/>
      <c r="FR70" s="235"/>
      <c r="FS70" s="235"/>
      <c r="FT70" s="235"/>
      <c r="FU70" s="235"/>
      <c r="FV70" s="235"/>
      <c r="FW70" s="235"/>
      <c r="FX70" s="235"/>
      <c r="FY70" s="235"/>
      <c r="FZ70" s="235"/>
      <c r="GA70" s="235"/>
      <c r="GB70" s="235"/>
      <c r="GC70" s="235"/>
      <c r="GD70" s="235"/>
      <c r="GE70" s="235"/>
      <c r="GF70" s="235"/>
      <c r="GG70" s="235"/>
      <c r="GH70" s="235"/>
      <c r="GI70" s="235"/>
      <c r="GJ70" s="235"/>
      <c r="GK70" s="235"/>
      <c r="GL70" s="235"/>
      <c r="GM70" s="235"/>
      <c r="GN70" s="235"/>
      <c r="GO70" s="235"/>
      <c r="GP70" s="235"/>
      <c r="GQ70" s="235"/>
      <c r="GR70" s="235"/>
      <c r="GS70" s="235"/>
      <c r="GT70" s="235"/>
      <c r="GU70" s="235"/>
      <c r="GV70" s="235"/>
      <c r="GW70" s="235"/>
      <c r="GX70" s="235"/>
      <c r="GY70" s="235"/>
      <c r="GZ70" s="235"/>
      <c r="HA70" s="235"/>
      <c r="HB70" s="235"/>
      <c r="HC70" s="235"/>
      <c r="HD70" s="235"/>
      <c r="HE70" s="235"/>
      <c r="HF70" s="235"/>
      <c r="HG70" s="235"/>
      <c r="HH70" s="235"/>
      <c r="HI70" s="235"/>
      <c r="HJ70" s="235"/>
      <c r="HK70" s="235"/>
      <c r="HL70" s="235"/>
      <c r="HM70" s="235"/>
      <c r="HN70" s="235"/>
      <c r="HO70" s="235"/>
      <c r="HP70" s="235"/>
      <c r="HQ70" s="235"/>
      <c r="HR70" s="235"/>
      <c r="HS70" s="235"/>
      <c r="HT70" s="235"/>
      <c r="HU70" s="235"/>
      <c r="HV70" s="235"/>
      <c r="HW70" s="235"/>
      <c r="HX70" s="235"/>
      <c r="HY70" s="235"/>
      <c r="HZ70" s="235"/>
      <c r="IA70" s="235"/>
      <c r="IB70" s="235"/>
      <c r="IC70" s="235"/>
      <c r="ID70" s="235"/>
      <c r="IE70" s="235"/>
      <c r="IF70" s="235"/>
      <c r="IG70" s="235"/>
      <c r="IH70" s="235"/>
      <c r="II70" s="235"/>
      <c r="IJ70" s="235"/>
      <c r="IK70" s="235"/>
      <c r="IL70" s="235"/>
      <c r="IM70" s="235"/>
      <c r="IN70" s="235"/>
      <c r="IO70" s="235"/>
      <c r="IP70" s="235"/>
      <c r="IQ70" s="235"/>
      <c r="IR70" s="235"/>
      <c r="IS70" s="235"/>
      <c r="IT70" s="235"/>
      <c r="IU70" s="235"/>
      <c r="IV70" s="235"/>
      <c r="IW70" s="235"/>
      <c r="IX70" s="235"/>
      <c r="IY70" s="235"/>
      <c r="IZ70" s="235"/>
      <c r="JA70" s="235"/>
      <c r="JB70" s="235"/>
      <c r="JC70" s="235"/>
      <c r="JD70" s="235"/>
      <c r="JE70" s="235"/>
      <c r="JF70" s="235"/>
      <c r="JG70" s="235"/>
      <c r="JH70" s="235"/>
      <c r="JI70" s="235"/>
      <c r="JJ70" s="235"/>
      <c r="JK70" s="235"/>
      <c r="JL70" s="235"/>
      <c r="JM70" s="235"/>
      <c r="JN70" s="235"/>
      <c r="JO70" s="235"/>
      <c r="JP70" s="235"/>
      <c r="JQ70" s="235"/>
      <c r="JR70" s="235"/>
      <c r="JS70" s="235"/>
      <c r="JT70" s="235"/>
      <c r="JU70" s="235"/>
      <c r="JV70" s="235"/>
      <c r="JW70" s="235"/>
      <c r="JX70" s="235"/>
      <c r="JY70" s="235"/>
      <c r="JZ70" s="235"/>
      <c r="KA70" s="235"/>
      <c r="KB70" s="235"/>
      <c r="KC70" s="235"/>
      <c r="KD70" s="235"/>
      <c r="KE70" s="235"/>
      <c r="KF70" s="235"/>
      <c r="KG70" s="235"/>
      <c r="KH70" s="235"/>
      <c r="KI70" s="235"/>
      <c r="KJ70" s="235"/>
      <c r="KK70" s="235"/>
      <c r="KL70" s="235"/>
      <c r="KM70" s="235"/>
      <c r="KN70" s="235"/>
      <c r="KO70" s="235"/>
      <c r="KP70" s="235"/>
      <c r="KQ70" s="235"/>
      <c r="KR70" s="235"/>
      <c r="KS70" s="235"/>
      <c r="KT70" s="235"/>
      <c r="KU70" s="235"/>
      <c r="KV70" s="235"/>
      <c r="KW70" s="235"/>
      <c r="KX70" s="235"/>
      <c r="KY70" s="235"/>
      <c r="KZ70" s="235"/>
      <c r="LA70" s="235"/>
      <c r="LB70" s="235"/>
      <c r="LC70" s="235"/>
      <c r="LD70" s="235"/>
      <c r="LE70" s="235"/>
      <c r="LF70" s="235"/>
      <c r="LG70" s="235"/>
      <c r="LH70" s="235"/>
      <c r="LI70" s="235"/>
      <c r="LJ70" s="235"/>
      <c r="LK70" s="235"/>
      <c r="LL70" s="235"/>
      <c r="LM70" s="235"/>
      <c r="LN70" s="235"/>
      <c r="LO70" s="235"/>
      <c r="LP70" s="235"/>
      <c r="LQ70" s="235"/>
      <c r="LR70" s="235"/>
      <c r="LS70" s="235"/>
      <c r="LT70" s="235"/>
      <c r="LU70" s="235"/>
      <c r="LV70" s="235"/>
      <c r="LW70" s="235"/>
      <c r="LX70" s="235"/>
      <c r="LY70" s="235"/>
      <c r="LZ70" s="235"/>
      <c r="MA70" s="235"/>
      <c r="MB70" s="235"/>
      <c r="MC70" s="235"/>
      <c r="MD70" s="235"/>
      <c r="ME70" s="235"/>
      <c r="MF70" s="235"/>
      <c r="MG70" s="235"/>
      <c r="MH70" s="235"/>
      <c r="MI70" s="235"/>
      <c r="MJ70" s="235"/>
      <c r="MK70" s="235"/>
      <c r="ML70" s="235"/>
      <c r="MM70" s="235"/>
      <c r="MN70" s="235"/>
      <c r="MO70" s="235"/>
      <c r="MP70" s="235"/>
      <c r="MQ70" s="235"/>
      <c r="MR70" s="235"/>
      <c r="MS70" s="235"/>
      <c r="MT70" s="235"/>
      <c r="MU70" s="235"/>
      <c r="MV70" s="235"/>
      <c r="MW70" s="235"/>
      <c r="MX70" s="235"/>
      <c r="MY70" s="235"/>
      <c r="MZ70" s="235"/>
      <c r="NA70" s="235"/>
      <c r="NB70" s="235"/>
      <c r="NC70" s="235"/>
      <c r="ND70" s="235"/>
      <c r="NE70" s="235"/>
      <c r="NF70" s="235"/>
      <c r="NG70" s="235"/>
      <c r="NH70" s="235"/>
      <c r="NI70" s="235"/>
      <c r="NJ70" s="235"/>
      <c r="NK70" s="235"/>
      <c r="NL70" s="235"/>
      <c r="NM70" s="235"/>
      <c r="NN70" s="235"/>
      <c r="NO70" s="235"/>
      <c r="NP70" s="235"/>
      <c r="NQ70" s="235"/>
      <c r="NR70" s="235"/>
      <c r="NS70" s="235"/>
      <c r="NT70" s="235"/>
      <c r="NU70" s="235"/>
      <c r="NV70" s="235"/>
      <c r="NW70" s="235"/>
      <c r="NX70" s="235"/>
      <c r="NY70" s="235"/>
      <c r="NZ70" s="235"/>
      <c r="OA70" s="235"/>
      <c r="OB70" s="235"/>
      <c r="OC70" s="235"/>
      <c r="OD70" s="235"/>
      <c r="OE70" s="235"/>
      <c r="OF70" s="235"/>
      <c r="OG70" s="235"/>
      <c r="OH70" s="235"/>
      <c r="OI70" s="235"/>
      <c r="OJ70" s="235"/>
      <c r="OK70" s="235"/>
      <c r="OL70" s="235"/>
      <c r="OM70" s="235"/>
      <c r="ON70" s="235"/>
      <c r="OO70" s="235"/>
      <c r="OP70" s="235"/>
      <c r="OQ70" s="235"/>
      <c r="OR70" s="235"/>
      <c r="OS70" s="235"/>
      <c r="OT70" s="235"/>
      <c r="OU70" s="235"/>
      <c r="OV70" s="235"/>
      <c r="OW70" s="235"/>
      <c r="OX70" s="235"/>
      <c r="OY70" s="235"/>
      <c r="OZ70" s="235"/>
      <c r="PA70" s="235"/>
      <c r="PB70" s="235"/>
      <c r="PC70" s="235"/>
      <c r="PD70" s="235"/>
      <c r="PE70" s="235"/>
      <c r="PF70" s="235"/>
      <c r="PG70" s="235"/>
      <c r="PH70" s="235"/>
      <c r="PI70" s="235"/>
      <c r="PJ70" s="235"/>
      <c r="PK70" s="235"/>
      <c r="PL70" s="235"/>
      <c r="PM70" s="235"/>
      <c r="PN70" s="235"/>
      <c r="PO70" s="235"/>
      <c r="PP70" s="235"/>
      <c r="PQ70" s="235"/>
      <c r="PR70" s="235"/>
      <c r="PS70" s="235"/>
      <c r="PT70" s="235"/>
      <c r="PU70" s="235"/>
      <c r="PV70" s="235"/>
      <c r="PW70" s="235"/>
      <c r="PX70" s="235"/>
      <c r="PY70" s="235"/>
      <c r="PZ70" s="235"/>
      <c r="QA70" s="235"/>
      <c r="QB70" s="235"/>
      <c r="QC70" s="235"/>
      <c r="QD70" s="235"/>
      <c r="QE70" s="235"/>
      <c r="QF70" s="235"/>
      <c r="QG70" s="235"/>
      <c r="QH70" s="235"/>
      <c r="QI70" s="235"/>
      <c r="QJ70" s="235"/>
      <c r="QK70" s="235"/>
      <c r="QL70" s="235"/>
      <c r="QM70" s="235"/>
      <c r="QN70" s="235"/>
      <c r="QO70" s="235"/>
      <c r="QP70" s="235"/>
      <c r="QQ70" s="235"/>
      <c r="QR70" s="235"/>
      <c r="QS70" s="235"/>
      <c r="QT70" s="235"/>
      <c r="QU70" s="235"/>
      <c r="QV70" s="235"/>
      <c r="QW70" s="235"/>
      <c r="QX70" s="235"/>
      <c r="QY70" s="235"/>
      <c r="QZ70" s="235"/>
      <c r="RA70" s="235"/>
      <c r="RB70" s="235"/>
      <c r="RC70" s="235"/>
      <c r="RD70" s="235"/>
      <c r="RE70" s="235"/>
      <c r="RF70" s="235"/>
      <c r="RG70" s="235"/>
      <c r="RH70" s="235"/>
      <c r="RI70" s="235"/>
      <c r="RJ70" s="235"/>
      <c r="RK70" s="235"/>
      <c r="RL70" s="235"/>
      <c r="RM70" s="235"/>
      <c r="RN70" s="235"/>
      <c r="RO70" s="235"/>
      <c r="RP70" s="235"/>
      <c r="RQ70" s="235"/>
      <c r="RR70" s="235"/>
      <c r="RS70" s="235"/>
      <c r="RT70" s="235"/>
      <c r="RU70" s="235"/>
      <c r="RV70" s="235"/>
      <c r="RW70" s="235"/>
      <c r="RX70" s="235"/>
      <c r="RY70" s="235"/>
      <c r="RZ70" s="235"/>
      <c r="SA70" s="235"/>
      <c r="SB70" s="235"/>
      <c r="SC70" s="235"/>
      <c r="SD70" s="235"/>
      <c r="SE70" s="235"/>
      <c r="SF70" s="235"/>
      <c r="SG70" s="235"/>
      <c r="SH70" s="235"/>
      <c r="SI70" s="235"/>
      <c r="SJ70" s="235"/>
      <c r="SK70" s="235"/>
      <c r="SL70" s="235"/>
      <c r="SM70" s="235"/>
      <c r="SN70" s="235"/>
      <c r="SO70" s="235"/>
      <c r="SP70" s="235"/>
      <c r="SQ70" s="235"/>
      <c r="SR70" s="235"/>
      <c r="SS70" s="235"/>
      <c r="ST70" s="235"/>
      <c r="SU70" s="235"/>
      <c r="SV70" s="235"/>
      <c r="SW70" s="235"/>
      <c r="SX70" s="235"/>
      <c r="SY70" s="235"/>
      <c r="SZ70" s="235"/>
      <c r="TA70" s="235"/>
      <c r="TB70" s="235"/>
      <c r="TC70" s="235"/>
      <c r="TD70" s="235"/>
      <c r="TE70" s="235"/>
      <c r="TF70" s="235"/>
      <c r="TG70" s="235"/>
      <c r="TH70" s="235"/>
      <c r="TI70" s="235"/>
      <c r="TJ70" s="235"/>
      <c r="TK70" s="235"/>
      <c r="TL70" s="235"/>
      <c r="TM70" s="235"/>
      <c r="TN70" s="235"/>
      <c r="TO70" s="235"/>
      <c r="TP70" s="235"/>
      <c r="TQ70" s="235"/>
      <c r="TR70" s="235"/>
      <c r="TS70" s="235"/>
      <c r="TT70" s="235"/>
      <c r="TU70" s="235"/>
      <c r="TV70" s="235"/>
      <c r="TW70" s="235"/>
      <c r="TX70" s="235"/>
      <c r="TY70" s="235"/>
      <c r="TZ70" s="235"/>
      <c r="UA70" s="235"/>
      <c r="UB70" s="235"/>
      <c r="UC70" s="235"/>
      <c r="UD70" s="235"/>
      <c r="UE70" s="235"/>
      <c r="UF70" s="235"/>
      <c r="UG70" s="235"/>
      <c r="UH70" s="235"/>
      <c r="UI70" s="235"/>
      <c r="UJ70" s="235"/>
      <c r="UK70" s="235"/>
      <c r="UL70" s="235"/>
      <c r="UM70" s="235"/>
      <c r="UN70" s="235"/>
      <c r="UO70" s="235"/>
      <c r="UP70" s="235"/>
      <c r="UQ70" s="235"/>
      <c r="UR70" s="235"/>
      <c r="US70" s="235"/>
      <c r="UT70" s="235"/>
      <c r="UU70" s="235"/>
      <c r="UV70" s="235"/>
      <c r="UW70" s="235"/>
      <c r="UX70" s="235"/>
      <c r="UY70" s="235"/>
      <c r="UZ70" s="235"/>
      <c r="VA70" s="235"/>
      <c r="VB70" s="235"/>
      <c r="VC70" s="235"/>
      <c r="VD70" s="235"/>
      <c r="VE70" s="235"/>
      <c r="VF70" s="235"/>
      <c r="VG70" s="235"/>
      <c r="VH70" s="235"/>
      <c r="VI70" s="235"/>
      <c r="VJ70" s="235"/>
      <c r="VK70" s="235"/>
      <c r="VL70" s="235"/>
      <c r="VM70" s="235"/>
      <c r="VN70" s="235"/>
      <c r="VO70" s="235"/>
      <c r="VP70" s="235"/>
      <c r="VQ70" s="235"/>
      <c r="VR70" s="235"/>
      <c r="VS70" s="235"/>
      <c r="VT70" s="235"/>
      <c r="VU70" s="235"/>
      <c r="VV70" s="235"/>
      <c r="VW70" s="235"/>
      <c r="VX70" s="235"/>
      <c r="VY70" s="235"/>
      <c r="VZ70" s="235"/>
      <c r="WA70" s="235"/>
      <c r="WB70" s="235"/>
      <c r="WC70" s="235"/>
      <c r="WD70" s="235"/>
      <c r="WE70" s="235"/>
      <c r="WF70" s="235"/>
      <c r="WG70" s="235"/>
      <c r="WH70" s="235"/>
      <c r="WI70" s="235"/>
      <c r="WJ70" s="235"/>
      <c r="WK70" s="235"/>
      <c r="WL70" s="235"/>
      <c r="WM70" s="235"/>
      <c r="WN70" s="235"/>
      <c r="WO70" s="235"/>
      <c r="WP70" s="235"/>
      <c r="WQ70" s="235"/>
      <c r="WR70" s="235"/>
      <c r="WS70" s="235"/>
      <c r="WT70" s="235"/>
      <c r="WU70" s="235"/>
      <c r="WV70" s="235"/>
      <c r="WW70" s="235"/>
      <c r="WX70" s="235"/>
      <c r="WY70" s="235"/>
      <c r="WZ70" s="235"/>
      <c r="XA70" s="235"/>
      <c r="XB70" s="235"/>
      <c r="XC70" s="235"/>
      <c r="XD70" s="235"/>
      <c r="XE70" s="235"/>
      <c r="XF70" s="235"/>
      <c r="XG70" s="235"/>
      <c r="XH70" s="235"/>
      <c r="XI70" s="235"/>
      <c r="XJ70" s="235"/>
      <c r="XK70" s="235"/>
      <c r="XL70" s="235"/>
      <c r="XM70" s="235"/>
      <c r="XN70" s="235"/>
      <c r="XO70" s="235"/>
      <c r="XP70" s="235"/>
      <c r="XQ70" s="235"/>
      <c r="XR70" s="235"/>
      <c r="XS70" s="235"/>
      <c r="XT70" s="235"/>
      <c r="XU70" s="235"/>
      <c r="XV70" s="235"/>
      <c r="XW70" s="235"/>
      <c r="XX70" s="235"/>
      <c r="XY70" s="235"/>
      <c r="XZ70" s="235"/>
      <c r="YA70" s="235"/>
      <c r="YB70" s="235"/>
      <c r="YC70" s="235"/>
      <c r="YD70" s="235"/>
      <c r="YE70" s="235"/>
      <c r="YF70" s="235"/>
      <c r="YG70" s="235"/>
      <c r="YH70" s="235"/>
      <c r="YI70" s="235"/>
      <c r="YJ70" s="235"/>
      <c r="YK70" s="235"/>
      <c r="YL70" s="235"/>
      <c r="YM70" s="235"/>
      <c r="YN70" s="235"/>
      <c r="YO70" s="235"/>
      <c r="YP70" s="235"/>
      <c r="YQ70" s="235"/>
      <c r="YR70" s="235"/>
      <c r="YS70" s="235"/>
      <c r="YT70" s="235"/>
      <c r="YU70" s="235"/>
      <c r="YV70" s="235"/>
      <c r="YW70" s="235"/>
      <c r="YX70" s="235"/>
      <c r="YY70" s="235"/>
      <c r="YZ70" s="235"/>
      <c r="ZA70" s="235"/>
      <c r="ZB70" s="235"/>
      <c r="ZC70" s="235"/>
      <c r="ZD70" s="235"/>
      <c r="ZE70" s="235"/>
      <c r="ZF70" s="235"/>
      <c r="ZG70" s="235"/>
      <c r="ZH70" s="235"/>
      <c r="ZI70" s="235"/>
      <c r="ZJ70" s="235"/>
      <c r="ZK70" s="235"/>
      <c r="ZL70" s="235"/>
      <c r="ZM70" s="235"/>
      <c r="ZN70" s="235"/>
      <c r="ZO70" s="235"/>
      <c r="ZP70" s="235"/>
      <c r="ZQ70" s="235"/>
      <c r="ZR70" s="235"/>
      <c r="ZS70" s="235"/>
      <c r="ZT70" s="235"/>
      <c r="ZU70" s="235"/>
      <c r="ZV70" s="235"/>
      <c r="ZW70" s="235"/>
      <c r="ZX70" s="235"/>
      <c r="ZY70" s="235"/>
      <c r="ZZ70" s="235"/>
      <c r="AAA70" s="235"/>
      <c r="AAB70" s="235"/>
      <c r="AAC70" s="235"/>
      <c r="AAD70" s="235"/>
      <c r="AAE70" s="235"/>
      <c r="AAF70" s="235"/>
      <c r="AAG70" s="235"/>
      <c r="AAH70" s="235"/>
      <c r="AAI70" s="235"/>
      <c r="AAJ70" s="235"/>
      <c r="AAK70" s="235"/>
      <c r="AAL70" s="235"/>
      <c r="AAM70" s="235"/>
      <c r="AAN70" s="235"/>
      <c r="AAO70" s="235"/>
      <c r="AAP70" s="235"/>
      <c r="AAQ70" s="235"/>
      <c r="AAR70" s="235"/>
      <c r="AAS70" s="235"/>
      <c r="AAT70" s="235"/>
      <c r="AAU70" s="235"/>
      <c r="AAV70" s="235"/>
      <c r="AAW70" s="235"/>
      <c r="AAX70" s="235"/>
      <c r="AAY70" s="235"/>
      <c r="AAZ70" s="235"/>
      <c r="ABA70" s="235"/>
      <c r="ABB70" s="235"/>
      <c r="ABC70" s="235"/>
      <c r="ABD70" s="235"/>
      <c r="ABE70" s="235"/>
      <c r="ABF70" s="235"/>
      <c r="ABG70" s="235"/>
      <c r="ABH70" s="235"/>
      <c r="ABI70" s="235"/>
      <c r="ABJ70" s="235"/>
      <c r="ABK70" s="235"/>
      <c r="ABL70" s="235"/>
      <c r="ABM70" s="235"/>
      <c r="ABN70" s="235"/>
      <c r="ABO70" s="235"/>
      <c r="ABP70" s="235"/>
      <c r="ABQ70" s="235"/>
      <c r="ABR70" s="235"/>
      <c r="ABS70" s="235"/>
      <c r="ABT70" s="235"/>
      <c r="ABU70" s="235"/>
      <c r="ABV70" s="235"/>
      <c r="ABW70" s="235"/>
      <c r="ABX70" s="235"/>
      <c r="ABY70" s="235"/>
      <c r="ABZ70" s="235"/>
      <c r="ACA70" s="235"/>
      <c r="ACB70" s="235"/>
      <c r="ACC70" s="235"/>
      <c r="ACD70" s="235"/>
      <c r="ACE70" s="235"/>
      <c r="ACF70" s="235"/>
      <c r="ACG70" s="235"/>
      <c r="ACH70" s="235"/>
      <c r="ACI70" s="235"/>
      <c r="ACJ70" s="235"/>
      <c r="ACK70" s="235"/>
      <c r="ACL70" s="235"/>
      <c r="ACM70" s="235"/>
      <c r="ACN70" s="235"/>
      <c r="ACO70" s="235"/>
      <c r="ACP70" s="235"/>
      <c r="ACQ70" s="235"/>
      <c r="ACR70" s="235"/>
      <c r="ACS70" s="235"/>
      <c r="ACT70" s="235"/>
      <c r="ACU70" s="235"/>
      <c r="ACV70" s="235"/>
      <c r="ACW70" s="235"/>
      <c r="ACX70" s="235"/>
      <c r="ACY70" s="235"/>
      <c r="ACZ70" s="235"/>
      <c r="ADA70" s="235"/>
      <c r="ADB70" s="235"/>
      <c r="ADC70" s="235"/>
      <c r="ADD70" s="235"/>
      <c r="ADE70" s="235"/>
      <c r="ADF70" s="235"/>
      <c r="ADG70" s="235"/>
      <c r="ADH70" s="235"/>
      <c r="ADI70" s="235"/>
      <c r="ADJ70" s="235"/>
      <c r="ADK70" s="235"/>
      <c r="ADL70" s="235"/>
      <c r="ADM70" s="235"/>
      <c r="ADN70" s="235"/>
      <c r="ADO70" s="235"/>
      <c r="ADP70" s="235"/>
      <c r="ADQ70" s="235"/>
      <c r="ADR70" s="235"/>
      <c r="ADS70" s="235"/>
      <c r="ADT70" s="235"/>
      <c r="ADU70" s="235"/>
      <c r="ADV70" s="235"/>
      <c r="ADW70" s="235"/>
      <c r="ADX70" s="235"/>
      <c r="ADY70" s="235"/>
      <c r="ADZ70" s="235"/>
      <c r="AEA70" s="235"/>
      <c r="AEB70" s="235"/>
      <c r="AEC70" s="235"/>
      <c r="AED70" s="235"/>
      <c r="AEE70" s="235"/>
      <c r="AEF70" s="235"/>
      <c r="AEG70" s="235"/>
      <c r="AEH70" s="235"/>
      <c r="AEI70" s="235"/>
      <c r="AEJ70" s="235"/>
      <c r="AEK70" s="235"/>
      <c r="AEL70" s="235"/>
      <c r="AEM70" s="235"/>
      <c r="AEN70" s="235"/>
      <c r="AEO70" s="235"/>
      <c r="AEP70" s="235"/>
      <c r="AEQ70" s="235"/>
      <c r="AER70" s="235"/>
      <c r="AES70" s="235"/>
      <c r="AET70" s="235"/>
      <c r="AEU70" s="235"/>
      <c r="AEV70" s="235"/>
      <c r="AEW70" s="235"/>
      <c r="AEX70" s="235"/>
      <c r="AEY70" s="235"/>
      <c r="AEZ70" s="235"/>
      <c r="AFA70" s="235"/>
      <c r="AFB70" s="235"/>
      <c r="AFC70" s="235"/>
      <c r="AFD70" s="235"/>
      <c r="AFE70" s="235"/>
      <c r="AFF70" s="235"/>
      <c r="AFG70" s="235"/>
      <c r="AFH70" s="235"/>
      <c r="AFI70" s="235"/>
      <c r="AFJ70" s="235"/>
      <c r="AFK70" s="235"/>
      <c r="AFL70" s="235"/>
      <c r="AFM70" s="235"/>
      <c r="AFN70" s="235"/>
      <c r="AFO70" s="235"/>
      <c r="AFP70" s="235"/>
      <c r="AFQ70" s="235"/>
      <c r="AFR70" s="235"/>
      <c r="AFS70" s="235"/>
      <c r="AFT70" s="235"/>
      <c r="AFU70" s="235"/>
      <c r="AFV70" s="235"/>
      <c r="AFW70" s="235"/>
      <c r="AFX70" s="235"/>
      <c r="AFY70" s="235"/>
      <c r="AFZ70" s="235"/>
      <c r="AGA70" s="235"/>
      <c r="AGB70" s="235"/>
      <c r="AGC70" s="235"/>
      <c r="AGD70" s="235"/>
      <c r="AGE70" s="235"/>
      <c r="AGF70" s="235"/>
      <c r="AGG70" s="235"/>
      <c r="AGH70" s="235"/>
      <c r="AGI70" s="235"/>
      <c r="AGJ70" s="235"/>
      <c r="AGK70" s="235"/>
      <c r="AGL70" s="235"/>
      <c r="AGM70" s="235"/>
      <c r="AGN70" s="235"/>
      <c r="AGO70" s="235"/>
      <c r="AGP70" s="235"/>
      <c r="AGQ70" s="235"/>
      <c r="AGR70" s="235"/>
      <c r="AGS70" s="235"/>
      <c r="AGT70" s="235"/>
      <c r="AGU70" s="235"/>
      <c r="AGV70" s="235"/>
      <c r="AGW70" s="235"/>
      <c r="AGX70" s="235"/>
      <c r="AGY70" s="235"/>
      <c r="AGZ70" s="235"/>
      <c r="AHA70" s="235"/>
      <c r="AHB70" s="235"/>
      <c r="AHC70" s="235"/>
      <c r="AHD70" s="235"/>
      <c r="AHE70" s="235"/>
      <c r="AHF70" s="235"/>
      <c r="AHG70" s="235"/>
      <c r="AHH70" s="235"/>
      <c r="AHI70" s="235"/>
      <c r="AHJ70" s="235"/>
      <c r="AHK70" s="235"/>
      <c r="AHL70" s="235"/>
      <c r="AHM70" s="235"/>
      <c r="AHN70" s="235"/>
      <c r="AHO70" s="235"/>
      <c r="AHP70" s="235"/>
      <c r="AHQ70" s="235"/>
      <c r="AHR70" s="235"/>
      <c r="AHS70" s="235"/>
      <c r="AHT70" s="235"/>
      <c r="AHU70" s="235"/>
      <c r="AHV70" s="235"/>
      <c r="AHW70" s="235"/>
      <c r="AHX70" s="235"/>
      <c r="AHY70" s="235"/>
      <c r="AHZ70" s="235"/>
      <c r="AIA70" s="235"/>
      <c r="AIB70" s="235"/>
      <c r="AIC70" s="235"/>
      <c r="AID70" s="235"/>
      <c r="AIE70" s="235"/>
      <c r="AIF70" s="235"/>
      <c r="AIG70" s="235"/>
      <c r="AIH70" s="235"/>
      <c r="AII70" s="235"/>
      <c r="AIJ70" s="235"/>
      <c r="AIK70" s="235"/>
      <c r="AIL70" s="235"/>
      <c r="AIM70" s="235"/>
      <c r="AIN70" s="235"/>
      <c r="AIO70" s="235"/>
      <c r="AIP70" s="235"/>
      <c r="AIQ70" s="235"/>
      <c r="AIR70" s="235"/>
      <c r="AIS70" s="235"/>
      <c r="AIT70" s="235"/>
      <c r="AIU70" s="235"/>
      <c r="AIV70" s="235"/>
      <c r="AIW70" s="235"/>
      <c r="AIX70" s="235"/>
      <c r="AIY70" s="235"/>
      <c r="AIZ70" s="235"/>
      <c r="AJA70" s="235"/>
      <c r="AJB70" s="235"/>
      <c r="AJC70" s="235"/>
      <c r="AJD70" s="235"/>
      <c r="AJE70" s="235"/>
      <c r="AJF70" s="235"/>
      <c r="AJG70" s="235"/>
      <c r="AJH70" s="235"/>
      <c r="AJI70" s="235"/>
      <c r="AJJ70" s="235"/>
      <c r="AJK70" s="235"/>
      <c r="AJL70" s="235"/>
      <c r="AJM70" s="235"/>
      <c r="AJN70" s="235"/>
      <c r="AJO70" s="235"/>
      <c r="AJP70" s="235"/>
      <c r="AJQ70" s="235"/>
      <c r="AJR70" s="235"/>
      <c r="AJS70" s="235"/>
      <c r="AJT70" s="235"/>
      <c r="AJU70" s="235"/>
      <c r="AJV70" s="235"/>
      <c r="AJW70" s="235"/>
      <c r="AJX70" s="235"/>
      <c r="AJY70" s="235"/>
      <c r="AJZ70" s="235"/>
      <c r="AKA70" s="235"/>
      <c r="AKB70" s="235"/>
      <c r="AKC70" s="235"/>
      <c r="AKD70" s="235"/>
      <c r="AKE70" s="235"/>
      <c r="AKF70" s="235"/>
      <c r="AKG70" s="235"/>
      <c r="AKH70" s="235"/>
      <c r="AKI70" s="235"/>
      <c r="AKJ70" s="235"/>
      <c r="AKK70" s="235"/>
      <c r="AKL70" s="235"/>
      <c r="AKM70" s="235"/>
      <c r="AKN70" s="235"/>
      <c r="AKO70" s="235"/>
      <c r="AKP70" s="235"/>
      <c r="AKQ70" s="235"/>
      <c r="AKR70" s="235"/>
      <c r="AKS70" s="235"/>
      <c r="AKT70" s="235"/>
      <c r="AKU70" s="235"/>
      <c r="AKV70" s="235"/>
      <c r="AKW70" s="235"/>
      <c r="AKX70" s="235"/>
      <c r="AKY70" s="235"/>
      <c r="AKZ70" s="235"/>
      <c r="ALA70" s="235"/>
      <c r="ALB70" s="235"/>
      <c r="ALC70" s="235"/>
      <c r="ALD70" s="235"/>
      <c r="ALE70" s="235"/>
      <c r="ALF70" s="235"/>
      <c r="ALG70" s="235"/>
      <c r="ALH70" s="235"/>
      <c r="ALI70" s="235"/>
      <c r="ALJ70" s="235"/>
      <c r="ALK70" s="235"/>
      <c r="ALL70" s="235"/>
      <c r="ALM70" s="235"/>
      <c r="ALN70" s="235"/>
      <c r="ALO70" s="235"/>
      <c r="ALP70" s="235"/>
      <c r="ALQ70" s="235"/>
      <c r="ALR70" s="235"/>
      <c r="ALS70" s="235"/>
      <c r="ALT70" s="235"/>
      <c r="ALU70" s="235"/>
      <c r="ALV70" s="235"/>
      <c r="ALW70" s="235"/>
      <c r="ALX70" s="235"/>
      <c r="ALY70" s="235"/>
      <c r="ALZ70" s="235"/>
      <c r="AMA70" s="235"/>
      <c r="AMB70" s="235"/>
      <c r="AMC70" s="235"/>
      <c r="AMD70" s="235"/>
      <c r="AME70" s="235"/>
      <c r="AMF70" s="235"/>
      <c r="AMG70" s="235"/>
      <c r="AMH70" s="235"/>
      <c r="AMI70" s="235"/>
      <c r="AMJ70" s="235"/>
      <c r="AMK70" s="235"/>
      <c r="AML70" s="235"/>
      <c r="AMM70" s="235"/>
      <c r="AMN70" s="235"/>
      <c r="AMO70" s="235"/>
      <c r="AMP70" s="235"/>
      <c r="AMQ70" s="235"/>
      <c r="AMR70" s="235"/>
      <c r="AMS70" s="235"/>
      <c r="AMT70" s="235"/>
      <c r="AMU70" s="235"/>
      <c r="AMV70" s="235"/>
      <c r="AMW70" s="235"/>
      <c r="AMX70" s="235"/>
      <c r="AMY70" s="235"/>
      <c r="AMZ70" s="235"/>
      <c r="ANA70" s="235"/>
      <c r="ANB70" s="235"/>
      <c r="ANC70" s="235"/>
      <c r="AND70" s="235"/>
      <c r="ANE70" s="235"/>
      <c r="ANF70" s="235"/>
      <c r="ANG70" s="235"/>
      <c r="ANH70" s="235"/>
      <c r="ANI70" s="235"/>
      <c r="ANJ70" s="235"/>
      <c r="ANK70" s="235"/>
      <c r="ANL70" s="235"/>
      <c r="ANM70" s="235"/>
      <c r="ANN70" s="235"/>
      <c r="ANO70" s="235"/>
      <c r="ANP70" s="235"/>
      <c r="ANQ70" s="235"/>
      <c r="ANR70" s="235"/>
      <c r="ANS70" s="235"/>
      <c r="ANT70" s="235"/>
      <c r="ANU70" s="235"/>
      <c r="ANV70" s="235"/>
      <c r="ANW70" s="235"/>
      <c r="ANX70" s="235"/>
      <c r="ANY70" s="235"/>
      <c r="ANZ70" s="235"/>
      <c r="AOA70" s="235"/>
      <c r="AOB70" s="235"/>
      <c r="AOC70" s="235"/>
      <c r="AOD70" s="235"/>
      <c r="AOE70" s="235"/>
      <c r="AOF70" s="235"/>
      <c r="AOG70" s="235"/>
      <c r="AOH70" s="235"/>
      <c r="AOI70" s="235"/>
      <c r="AOJ70" s="235"/>
      <c r="AOK70" s="235"/>
      <c r="AOL70" s="235"/>
      <c r="AOM70" s="235"/>
      <c r="AON70" s="235"/>
      <c r="AOO70" s="235"/>
      <c r="AOP70" s="235"/>
      <c r="AOQ70" s="235"/>
      <c r="AOR70" s="235"/>
      <c r="AOS70" s="235"/>
      <c r="AOT70" s="235"/>
      <c r="AOU70" s="235"/>
      <c r="AOV70" s="235"/>
      <c r="AOW70" s="235"/>
      <c r="AOX70" s="235"/>
      <c r="AOY70" s="235"/>
      <c r="AOZ70" s="235"/>
      <c r="APA70" s="235"/>
      <c r="APB70" s="235"/>
      <c r="APC70" s="235"/>
      <c r="APD70" s="235"/>
      <c r="APE70" s="235"/>
      <c r="APF70" s="235"/>
      <c r="APG70" s="235"/>
      <c r="APH70" s="235"/>
      <c r="API70" s="235"/>
      <c r="APJ70" s="235"/>
      <c r="APK70" s="235"/>
      <c r="APL70" s="235"/>
      <c r="APM70" s="235"/>
      <c r="APN70" s="235"/>
      <c r="APO70" s="235"/>
      <c r="APP70" s="235"/>
      <c r="APQ70" s="235"/>
      <c r="APR70" s="235"/>
      <c r="APS70" s="235"/>
      <c r="APT70" s="235"/>
      <c r="APU70" s="235"/>
      <c r="APV70" s="235"/>
      <c r="APW70" s="235"/>
      <c r="APX70" s="235"/>
      <c r="APY70" s="235"/>
      <c r="APZ70" s="235"/>
      <c r="AQA70" s="235"/>
      <c r="AQB70" s="235"/>
      <c r="AQC70" s="235"/>
      <c r="AQD70" s="235"/>
      <c r="AQE70" s="235"/>
      <c r="AQF70" s="235"/>
      <c r="AQG70" s="235"/>
      <c r="AQH70" s="235"/>
      <c r="AQI70" s="235"/>
      <c r="AQJ70" s="235"/>
      <c r="AQK70" s="235"/>
      <c r="AQL70" s="235"/>
      <c r="AQM70" s="235"/>
      <c r="AQN70" s="235"/>
      <c r="AQO70" s="235"/>
      <c r="AQP70" s="235"/>
      <c r="AQQ70" s="235"/>
      <c r="AQR70" s="235"/>
      <c r="AQS70" s="235"/>
      <c r="AQT70" s="235"/>
      <c r="AQU70" s="235"/>
      <c r="AQV70" s="235"/>
      <c r="AQW70" s="235"/>
      <c r="AQX70" s="235"/>
      <c r="AQY70" s="235"/>
      <c r="AQZ70" s="235"/>
      <c r="ARA70" s="235"/>
      <c r="ARB70" s="235"/>
      <c r="ARC70" s="235"/>
      <c r="ARD70" s="235"/>
      <c r="ARE70" s="235"/>
      <c r="ARF70" s="235"/>
      <c r="ARG70" s="235"/>
      <c r="ARH70" s="235"/>
      <c r="ARI70" s="235"/>
      <c r="ARJ70" s="235"/>
      <c r="ARK70" s="235"/>
      <c r="ARL70" s="235"/>
      <c r="ARM70" s="235"/>
      <c r="ARN70" s="235"/>
      <c r="ARO70" s="235"/>
      <c r="ARP70" s="235"/>
      <c r="ARQ70" s="235"/>
      <c r="ARR70" s="235"/>
      <c r="ARS70" s="235"/>
      <c r="ART70" s="235"/>
      <c r="ARU70" s="235"/>
      <c r="ARV70" s="235"/>
      <c r="ARW70" s="235"/>
      <c r="ARX70" s="235"/>
      <c r="ARY70" s="235"/>
      <c r="ARZ70" s="235"/>
      <c r="ASA70" s="235"/>
      <c r="ASB70" s="235"/>
      <c r="ASC70" s="235"/>
      <c r="ASD70" s="235"/>
      <c r="ASE70" s="235"/>
      <c r="ASF70" s="235"/>
      <c r="ASG70" s="235"/>
      <c r="ASH70" s="235"/>
      <c r="ASI70" s="235"/>
      <c r="ASJ70" s="235"/>
      <c r="ASK70" s="235"/>
      <c r="ASL70" s="235"/>
      <c r="ASM70" s="235"/>
      <c r="ASN70" s="235"/>
      <c r="ASO70" s="235"/>
      <c r="ASP70" s="235"/>
      <c r="ASQ70" s="235"/>
      <c r="ASR70" s="235"/>
      <c r="ASS70" s="235"/>
      <c r="AST70" s="235"/>
      <c r="ASU70" s="235"/>
      <c r="ASV70" s="235"/>
      <c r="ASW70" s="235"/>
      <c r="ASX70" s="235"/>
      <c r="ASY70" s="235"/>
      <c r="ASZ70" s="235"/>
      <c r="ATA70" s="235"/>
      <c r="ATB70" s="235"/>
      <c r="ATC70" s="235"/>
      <c r="ATD70" s="235"/>
      <c r="ATE70" s="235"/>
      <c r="ATF70" s="235"/>
      <c r="ATG70" s="235"/>
      <c r="ATH70" s="235"/>
      <c r="ATI70" s="235"/>
      <c r="ATJ70" s="235"/>
      <c r="ATK70" s="235"/>
      <c r="ATL70" s="235"/>
      <c r="ATM70" s="235"/>
      <c r="ATN70" s="235"/>
      <c r="ATO70" s="235"/>
      <c r="ATP70" s="235"/>
      <c r="ATQ70" s="235"/>
      <c r="ATR70" s="235"/>
      <c r="ATS70" s="235"/>
      <c r="ATT70" s="235"/>
      <c r="ATU70" s="235"/>
      <c r="ATV70" s="235"/>
      <c r="ATW70" s="235"/>
      <c r="ATX70" s="235"/>
      <c r="ATY70" s="235"/>
      <c r="ATZ70" s="235"/>
      <c r="AUA70" s="235"/>
      <c r="AUB70" s="235"/>
      <c r="AUC70" s="235"/>
      <c r="AUD70" s="235"/>
      <c r="AUE70" s="235"/>
      <c r="AUF70" s="235"/>
      <c r="AUG70" s="235"/>
      <c r="AUH70" s="235"/>
      <c r="AUI70" s="235"/>
      <c r="AUJ70" s="235"/>
      <c r="AUK70" s="235"/>
      <c r="AUL70" s="235"/>
      <c r="AUM70" s="235"/>
      <c r="AUN70" s="235"/>
      <c r="AUO70" s="235"/>
      <c r="AUP70" s="235"/>
      <c r="AUQ70" s="235"/>
      <c r="AUR70" s="235"/>
      <c r="AUS70" s="235"/>
      <c r="AUT70" s="235"/>
      <c r="AUU70" s="235"/>
      <c r="AUV70" s="235"/>
      <c r="AUW70" s="235"/>
      <c r="AUX70" s="235"/>
      <c r="AUY70" s="235"/>
      <c r="AUZ70" s="235"/>
      <c r="AVA70" s="235"/>
      <c r="AVB70" s="235"/>
      <c r="AVC70" s="235"/>
      <c r="AVD70" s="235"/>
      <c r="AVE70" s="235"/>
      <c r="AVF70" s="235"/>
      <c r="AVG70" s="235"/>
      <c r="AVH70" s="235"/>
      <c r="AVI70" s="235"/>
      <c r="AVJ70" s="235"/>
      <c r="AVK70" s="235"/>
      <c r="AVL70" s="235"/>
      <c r="AVM70" s="235"/>
      <c r="AVN70" s="235"/>
      <c r="AVO70" s="235"/>
      <c r="AVP70" s="235"/>
      <c r="AVQ70" s="235"/>
      <c r="AVR70" s="235"/>
      <c r="AVS70" s="235"/>
      <c r="AVT70" s="235"/>
      <c r="AVU70" s="235"/>
      <c r="AVV70" s="235"/>
      <c r="AVW70" s="235"/>
      <c r="AVX70" s="235"/>
      <c r="AVY70" s="235"/>
      <c r="AVZ70" s="235"/>
      <c r="AWA70" s="235"/>
      <c r="AWB70" s="235"/>
      <c r="AWC70" s="235"/>
      <c r="AWD70" s="235"/>
      <c r="AWE70" s="235"/>
      <c r="AWF70" s="235"/>
      <c r="AWG70" s="235"/>
      <c r="AWH70" s="235"/>
      <c r="AWI70" s="235"/>
      <c r="AWJ70" s="235"/>
      <c r="AWK70" s="235"/>
      <c r="AWL70" s="235"/>
      <c r="AWM70" s="235"/>
      <c r="AWN70" s="235"/>
      <c r="AWO70" s="235"/>
      <c r="AWP70" s="235"/>
      <c r="AWQ70" s="235"/>
      <c r="AWR70" s="235"/>
      <c r="AWS70" s="235"/>
      <c r="AWT70" s="235"/>
      <c r="AWU70" s="235"/>
      <c r="AWV70" s="235"/>
      <c r="AWW70" s="235"/>
      <c r="AWX70" s="235"/>
      <c r="AWY70" s="235"/>
      <c r="AWZ70" s="235"/>
      <c r="AXA70" s="235"/>
      <c r="AXB70" s="235"/>
      <c r="AXC70" s="235"/>
      <c r="AXD70" s="235"/>
      <c r="AXE70" s="235"/>
      <c r="AXF70" s="235"/>
      <c r="AXG70" s="235"/>
      <c r="AXH70" s="235"/>
      <c r="AXI70" s="235"/>
      <c r="AXJ70" s="235"/>
      <c r="AXK70" s="235"/>
      <c r="AXL70" s="235"/>
      <c r="AXM70" s="235"/>
      <c r="AXN70" s="235"/>
      <c r="AXO70" s="235"/>
      <c r="AXP70" s="235"/>
      <c r="AXQ70" s="235"/>
      <c r="AXR70" s="235"/>
      <c r="AXS70" s="235"/>
      <c r="AXT70" s="235"/>
      <c r="AXU70" s="235"/>
      <c r="AXV70" s="235"/>
      <c r="AXW70" s="235"/>
      <c r="AXX70" s="235"/>
      <c r="AXY70" s="235"/>
      <c r="AXZ70" s="235"/>
      <c r="AYA70" s="235"/>
      <c r="AYB70" s="235"/>
      <c r="AYC70" s="235"/>
      <c r="AYD70" s="235"/>
      <c r="AYE70" s="235"/>
      <c r="AYF70" s="235"/>
      <c r="AYG70" s="235"/>
      <c r="AYH70" s="235"/>
      <c r="AYI70" s="235"/>
      <c r="AYJ70" s="235"/>
      <c r="AYK70" s="235"/>
      <c r="AYL70" s="235"/>
      <c r="AYM70" s="235"/>
      <c r="AYN70" s="235"/>
      <c r="AYO70" s="235"/>
      <c r="AYP70" s="235"/>
      <c r="AYQ70" s="235"/>
      <c r="AYR70" s="235"/>
      <c r="AYS70" s="235"/>
      <c r="AYT70" s="235"/>
      <c r="AYU70" s="235"/>
      <c r="AYV70" s="235"/>
      <c r="AYW70" s="235"/>
      <c r="AYX70" s="235"/>
      <c r="AYY70" s="235"/>
      <c r="AYZ70" s="235"/>
      <c r="AZA70" s="235"/>
      <c r="AZB70" s="235"/>
      <c r="AZC70" s="235"/>
      <c r="AZD70" s="235"/>
      <c r="AZE70" s="235"/>
      <c r="AZF70" s="235"/>
      <c r="AZG70" s="235"/>
      <c r="AZH70" s="235"/>
      <c r="AZI70" s="235"/>
      <c r="AZJ70" s="235"/>
      <c r="AZK70" s="235"/>
      <c r="AZL70" s="235"/>
      <c r="AZM70" s="235"/>
      <c r="AZN70" s="235"/>
      <c r="AZO70" s="235"/>
      <c r="AZP70" s="235"/>
      <c r="AZQ70" s="235"/>
      <c r="AZR70" s="235"/>
      <c r="AZS70" s="235"/>
      <c r="AZT70" s="235"/>
      <c r="AZU70" s="235"/>
      <c r="AZV70" s="235"/>
      <c r="AZW70" s="235"/>
      <c r="AZX70" s="235"/>
      <c r="AZY70" s="235"/>
      <c r="AZZ70" s="235"/>
      <c r="BAA70" s="235"/>
      <c r="BAB70" s="235"/>
      <c r="BAC70" s="235"/>
      <c r="BAD70" s="235"/>
      <c r="BAE70" s="235"/>
      <c r="BAF70" s="235"/>
      <c r="BAG70" s="235"/>
      <c r="BAH70" s="235"/>
      <c r="BAI70" s="235"/>
      <c r="BAJ70" s="235"/>
      <c r="BAK70" s="235"/>
      <c r="BAL70" s="235"/>
      <c r="BAM70" s="235"/>
      <c r="BAN70" s="235"/>
      <c r="BAO70" s="235"/>
      <c r="BAP70" s="235"/>
      <c r="BAQ70" s="235"/>
      <c r="BAR70" s="235"/>
      <c r="BAS70" s="235"/>
      <c r="BAT70" s="235"/>
      <c r="BAU70" s="235"/>
      <c r="BAV70" s="235"/>
      <c r="BAW70" s="235"/>
      <c r="BAX70" s="235"/>
      <c r="BAY70" s="235"/>
      <c r="BAZ70" s="235"/>
      <c r="BBA70" s="235"/>
      <c r="BBB70" s="235"/>
      <c r="BBC70" s="235"/>
      <c r="BBD70" s="235"/>
      <c r="BBE70" s="235"/>
      <c r="BBF70" s="235"/>
      <c r="BBG70" s="235"/>
      <c r="BBH70" s="235"/>
      <c r="BBI70" s="235"/>
      <c r="BBJ70" s="235"/>
      <c r="BBK70" s="235"/>
      <c r="BBL70" s="235"/>
      <c r="BBM70" s="235"/>
      <c r="BBN70" s="235"/>
      <c r="BBO70" s="235"/>
      <c r="BBP70" s="235"/>
      <c r="BBQ70" s="235"/>
      <c r="BBR70" s="235"/>
      <c r="BBS70" s="235"/>
      <c r="BBT70" s="235"/>
      <c r="BBU70" s="235"/>
      <c r="BBV70" s="235"/>
      <c r="BBW70" s="235"/>
      <c r="BBX70" s="235"/>
      <c r="BBY70" s="235"/>
      <c r="BBZ70" s="235"/>
      <c r="BCA70" s="235"/>
      <c r="BCB70" s="235"/>
      <c r="BCC70" s="235"/>
      <c r="BCD70" s="235"/>
      <c r="BCE70" s="235"/>
      <c r="BCF70" s="235"/>
      <c r="BCG70" s="235"/>
      <c r="BCH70" s="235"/>
      <c r="BCI70" s="235"/>
      <c r="BCJ70" s="235"/>
      <c r="BCK70" s="235"/>
      <c r="BCL70" s="235"/>
      <c r="BCM70" s="235"/>
      <c r="BCN70" s="235"/>
      <c r="BCO70" s="235"/>
      <c r="BCP70" s="235"/>
      <c r="BCQ70" s="235"/>
      <c r="BCR70" s="235"/>
      <c r="BCS70" s="235"/>
      <c r="BCT70" s="235"/>
      <c r="BCU70" s="235"/>
      <c r="BCV70" s="235"/>
      <c r="BCW70" s="235"/>
      <c r="BCX70" s="235"/>
      <c r="BCY70" s="235"/>
      <c r="BCZ70" s="235"/>
      <c r="BDA70" s="235"/>
      <c r="BDB70" s="235"/>
      <c r="BDC70" s="235"/>
      <c r="BDD70" s="235"/>
      <c r="BDE70" s="235"/>
      <c r="BDF70" s="235"/>
      <c r="BDG70" s="235"/>
      <c r="BDH70" s="235"/>
      <c r="BDI70" s="235"/>
      <c r="BDJ70" s="235"/>
      <c r="BDK70" s="235"/>
      <c r="BDL70" s="235"/>
      <c r="BDM70" s="235"/>
      <c r="BDN70" s="235"/>
      <c r="BDO70" s="235"/>
      <c r="BDP70" s="235"/>
      <c r="BDQ70" s="235"/>
      <c r="BDR70" s="235"/>
      <c r="BDS70" s="235"/>
      <c r="BDT70" s="235"/>
      <c r="BDU70" s="235"/>
      <c r="BDV70" s="235"/>
      <c r="BDW70" s="235"/>
      <c r="BDX70" s="235"/>
      <c r="BDY70" s="235"/>
      <c r="BDZ70" s="235"/>
      <c r="BEA70" s="235"/>
      <c r="BEB70" s="235"/>
      <c r="BEC70" s="235"/>
      <c r="BED70" s="235"/>
      <c r="BEE70" s="235"/>
      <c r="BEF70" s="235"/>
      <c r="BEG70" s="235"/>
      <c r="BEH70" s="235"/>
      <c r="BEI70" s="235"/>
      <c r="BEJ70" s="235"/>
      <c r="BEK70" s="235"/>
      <c r="BEL70" s="235"/>
      <c r="BEM70" s="235"/>
      <c r="BEN70" s="235"/>
      <c r="BEO70" s="235"/>
      <c r="BEP70" s="235"/>
      <c r="BEQ70" s="235"/>
      <c r="BER70" s="235"/>
      <c r="BES70" s="235"/>
      <c r="BET70" s="235"/>
      <c r="BEU70" s="235"/>
      <c r="BEV70" s="235"/>
      <c r="BEW70" s="235"/>
      <c r="BEX70" s="235"/>
      <c r="BEY70" s="235"/>
      <c r="BEZ70" s="235"/>
      <c r="BFA70" s="235"/>
      <c r="BFB70" s="235"/>
      <c r="BFC70" s="235"/>
      <c r="BFD70" s="235"/>
      <c r="BFE70" s="235"/>
      <c r="BFF70" s="235"/>
      <c r="BFG70" s="235"/>
      <c r="BFH70" s="235"/>
      <c r="BFI70" s="235"/>
      <c r="BFJ70" s="235"/>
      <c r="BFK70" s="235"/>
      <c r="BFL70" s="235"/>
      <c r="BFM70" s="235"/>
      <c r="BFN70" s="235"/>
      <c r="BFO70" s="235"/>
      <c r="BFP70" s="235"/>
      <c r="BFQ70" s="235"/>
      <c r="BFR70" s="235"/>
      <c r="BFS70" s="235"/>
      <c r="BFT70" s="235"/>
      <c r="BFU70" s="235"/>
      <c r="BFV70" s="235"/>
      <c r="BFW70" s="235"/>
      <c r="BFX70" s="235"/>
      <c r="BFY70" s="235"/>
      <c r="BFZ70" s="235"/>
      <c r="BGA70" s="235"/>
      <c r="BGB70" s="235"/>
      <c r="BGC70" s="235"/>
      <c r="BGD70" s="235"/>
      <c r="BGE70" s="235"/>
      <c r="BGF70" s="235"/>
      <c r="BGG70" s="235"/>
      <c r="BGH70" s="235"/>
      <c r="BGI70" s="235"/>
      <c r="BGJ70" s="235"/>
      <c r="BGK70" s="235"/>
      <c r="BGL70" s="235"/>
      <c r="BGM70" s="235"/>
      <c r="BGN70" s="235"/>
      <c r="BGO70" s="235"/>
      <c r="BGP70" s="235"/>
      <c r="BGQ70" s="235"/>
      <c r="BGR70" s="235"/>
      <c r="BGS70" s="235"/>
      <c r="BGT70" s="235"/>
      <c r="BGU70" s="235"/>
      <c r="BGV70" s="235"/>
      <c r="BGW70" s="235"/>
      <c r="BGX70" s="235"/>
      <c r="BGY70" s="235"/>
      <c r="BGZ70" s="235"/>
      <c r="BHA70" s="235"/>
      <c r="BHB70" s="235"/>
      <c r="BHC70" s="235"/>
      <c r="BHD70" s="235"/>
      <c r="BHE70" s="235"/>
      <c r="BHF70" s="235"/>
      <c r="BHG70" s="235"/>
      <c r="BHH70" s="235"/>
      <c r="BHI70" s="235"/>
      <c r="BHJ70" s="235"/>
      <c r="BHK70" s="235"/>
      <c r="BHL70" s="235"/>
      <c r="BHM70" s="235"/>
      <c r="BHN70" s="235"/>
      <c r="BHO70" s="235"/>
      <c r="BHP70" s="235"/>
      <c r="BHQ70" s="235"/>
      <c r="BHR70" s="235"/>
      <c r="BHS70" s="235"/>
      <c r="BHT70" s="235"/>
      <c r="BHU70" s="235"/>
      <c r="BHV70" s="235"/>
      <c r="BHW70" s="235"/>
      <c r="BHX70" s="235"/>
      <c r="BHY70" s="235"/>
      <c r="BHZ70" s="235"/>
      <c r="BIA70" s="235"/>
      <c r="BIB70" s="235"/>
      <c r="BIC70" s="235"/>
      <c r="BID70" s="235"/>
      <c r="BIE70" s="235"/>
      <c r="BIF70" s="235"/>
      <c r="BIG70" s="235"/>
      <c r="BIH70" s="235"/>
      <c r="BII70" s="235"/>
      <c r="BIJ70" s="235"/>
      <c r="BIK70" s="235"/>
      <c r="BIL70" s="235"/>
      <c r="BIM70" s="235"/>
      <c r="BIN70" s="235"/>
      <c r="BIO70" s="235"/>
      <c r="BIP70" s="235"/>
      <c r="BIQ70" s="235"/>
      <c r="BIR70" s="235"/>
      <c r="BIS70" s="235"/>
      <c r="BIT70" s="235"/>
      <c r="BIU70" s="235"/>
      <c r="BIV70" s="235"/>
      <c r="BIW70" s="235"/>
      <c r="BIX70" s="235"/>
      <c r="BIY70" s="235"/>
      <c r="BIZ70" s="235"/>
      <c r="BJA70" s="235"/>
      <c r="BJB70" s="235"/>
      <c r="BJC70" s="235"/>
      <c r="BJD70" s="235"/>
      <c r="BJE70" s="235"/>
      <c r="BJF70" s="235"/>
      <c r="BJG70" s="235"/>
      <c r="BJH70" s="235"/>
      <c r="BJI70" s="235"/>
      <c r="BJJ70" s="235"/>
      <c r="BJK70" s="235"/>
      <c r="BJL70" s="235"/>
      <c r="BJM70" s="235"/>
      <c r="BJN70" s="235"/>
      <c r="BJO70" s="235"/>
      <c r="BJP70" s="235"/>
      <c r="BJQ70" s="235"/>
      <c r="BJR70" s="235"/>
      <c r="BJS70" s="235"/>
      <c r="BJT70" s="235"/>
      <c r="BJU70" s="235"/>
      <c r="BJV70" s="235"/>
      <c r="BJW70" s="235"/>
      <c r="BJX70" s="235"/>
      <c r="BJY70" s="235"/>
      <c r="BJZ70" s="235"/>
      <c r="BKA70" s="235"/>
      <c r="BKB70" s="235"/>
      <c r="BKC70" s="235"/>
      <c r="BKD70" s="235"/>
      <c r="BKE70" s="235"/>
      <c r="BKF70" s="235"/>
      <c r="BKG70" s="235"/>
      <c r="BKH70" s="235"/>
      <c r="BKI70" s="235"/>
      <c r="BKJ70" s="235"/>
      <c r="BKK70" s="235"/>
      <c r="BKL70" s="235"/>
      <c r="BKM70" s="235"/>
      <c r="BKN70" s="235"/>
      <c r="BKO70" s="235"/>
      <c r="BKP70" s="235"/>
      <c r="BKQ70" s="235"/>
      <c r="BKR70" s="235"/>
      <c r="BKS70" s="235"/>
      <c r="BKT70" s="235"/>
      <c r="BKU70" s="235"/>
      <c r="BKV70" s="235"/>
      <c r="BKW70" s="235"/>
      <c r="BKX70" s="235"/>
      <c r="BKY70" s="235"/>
      <c r="BKZ70" s="235"/>
      <c r="BLA70" s="235"/>
      <c r="BLB70" s="235"/>
      <c r="BLC70" s="235"/>
      <c r="BLD70" s="235"/>
      <c r="BLE70" s="235"/>
      <c r="BLF70" s="235"/>
      <c r="BLG70" s="235"/>
      <c r="BLH70" s="235"/>
      <c r="BLI70" s="235"/>
      <c r="BLJ70" s="235"/>
      <c r="BLK70" s="235"/>
      <c r="BLL70" s="235"/>
      <c r="BLM70" s="235"/>
      <c r="BLN70" s="235"/>
      <c r="BLO70" s="235"/>
      <c r="BLP70" s="235"/>
      <c r="BLQ70" s="235"/>
      <c r="BLR70" s="235"/>
      <c r="BLS70" s="235"/>
      <c r="BLT70" s="235"/>
      <c r="BLU70" s="235"/>
      <c r="BLV70" s="235"/>
      <c r="BLW70" s="235"/>
      <c r="BLX70" s="235"/>
      <c r="BLY70" s="235"/>
      <c r="BLZ70" s="235"/>
      <c r="BMA70" s="235"/>
      <c r="BMB70" s="235"/>
      <c r="BMC70" s="235"/>
      <c r="BMD70" s="235"/>
      <c r="BME70" s="235"/>
      <c r="BMF70" s="235"/>
      <c r="BMG70" s="235"/>
      <c r="BMH70" s="235"/>
      <c r="BMI70" s="235"/>
      <c r="BMJ70" s="235"/>
      <c r="BMK70" s="235"/>
      <c r="BML70" s="235"/>
      <c r="BMM70" s="235"/>
      <c r="BMN70" s="235"/>
      <c r="BMO70" s="235"/>
      <c r="BMP70" s="235"/>
      <c r="BMQ70" s="235"/>
      <c r="BMR70" s="235"/>
      <c r="BMS70" s="235"/>
      <c r="BMT70" s="235"/>
      <c r="BMU70" s="235"/>
      <c r="BMV70" s="235"/>
      <c r="BMW70" s="235"/>
      <c r="BMX70" s="235"/>
      <c r="BMY70" s="235"/>
      <c r="BMZ70" s="235"/>
      <c r="BNA70" s="235"/>
      <c r="BNB70" s="235"/>
      <c r="BNC70" s="235"/>
      <c r="BND70" s="235"/>
      <c r="BNE70" s="235"/>
      <c r="BNF70" s="235"/>
      <c r="BNG70" s="235"/>
      <c r="BNH70" s="235"/>
      <c r="BNI70" s="235"/>
      <c r="BNJ70" s="235"/>
      <c r="BNK70" s="235"/>
      <c r="BNL70" s="235"/>
      <c r="BNM70" s="235"/>
      <c r="BNN70" s="235"/>
      <c r="BNO70" s="235"/>
      <c r="BNP70" s="235"/>
      <c r="BNQ70" s="235"/>
      <c r="BNR70" s="235"/>
      <c r="BNS70" s="235"/>
      <c r="BNT70" s="235"/>
      <c r="BNU70" s="235"/>
      <c r="BNV70" s="235"/>
      <c r="BNW70" s="235"/>
      <c r="BNX70" s="235"/>
      <c r="BNY70" s="235"/>
      <c r="BNZ70" s="235"/>
      <c r="BOA70" s="235"/>
      <c r="BOB70" s="235"/>
      <c r="BOC70" s="235"/>
      <c r="BOD70" s="235"/>
      <c r="BOE70" s="235"/>
      <c r="BOF70" s="235"/>
      <c r="BOG70" s="235"/>
      <c r="BOH70" s="235"/>
      <c r="BOI70" s="235"/>
      <c r="BOJ70" s="235"/>
      <c r="BOK70" s="235"/>
      <c r="BOL70" s="235"/>
      <c r="BOM70" s="235"/>
      <c r="BON70" s="235"/>
      <c r="BOO70" s="235"/>
      <c r="BOP70" s="235"/>
      <c r="BOQ70" s="235"/>
      <c r="BOR70" s="235"/>
      <c r="BOS70" s="235"/>
      <c r="BOT70" s="235"/>
      <c r="BOU70" s="235"/>
      <c r="BOV70" s="235"/>
      <c r="BOW70" s="235"/>
      <c r="BOX70" s="235"/>
      <c r="BOY70" s="235"/>
      <c r="BOZ70" s="235"/>
      <c r="BPA70" s="235"/>
      <c r="BPB70" s="235"/>
      <c r="BPC70" s="235"/>
      <c r="BPD70" s="235"/>
      <c r="BPE70" s="235"/>
      <c r="BPF70" s="235"/>
      <c r="BPG70" s="235"/>
      <c r="BPH70" s="235"/>
      <c r="BPI70" s="235"/>
      <c r="BPJ70" s="235"/>
      <c r="BPK70" s="235"/>
      <c r="BPL70" s="235"/>
      <c r="BPM70" s="235"/>
      <c r="BPN70" s="235"/>
      <c r="BPO70" s="235"/>
      <c r="BPP70" s="235"/>
      <c r="BPQ70" s="235"/>
      <c r="BPR70" s="235"/>
      <c r="BPS70" s="235"/>
      <c r="BPT70" s="235"/>
      <c r="BPU70" s="235"/>
      <c r="BPV70" s="235"/>
      <c r="BPW70" s="235"/>
      <c r="BPX70" s="235"/>
      <c r="BPY70" s="235"/>
      <c r="BPZ70" s="235"/>
      <c r="BQA70" s="235"/>
      <c r="BQB70" s="235"/>
      <c r="BQC70" s="235"/>
      <c r="BQD70" s="235"/>
      <c r="BQE70" s="235"/>
      <c r="BQF70" s="235"/>
      <c r="BQG70" s="235"/>
      <c r="BQH70" s="235"/>
      <c r="BQI70" s="235"/>
      <c r="BQJ70" s="235"/>
      <c r="BQK70" s="235"/>
      <c r="BQL70" s="235"/>
      <c r="BQM70" s="235"/>
      <c r="BQN70" s="235"/>
      <c r="BQO70" s="235"/>
      <c r="BQP70" s="235"/>
      <c r="BQQ70" s="235"/>
      <c r="BQR70" s="235"/>
      <c r="BQS70" s="235"/>
      <c r="BQT70" s="235"/>
      <c r="BQU70" s="235"/>
      <c r="BQV70" s="235"/>
      <c r="BQW70" s="235"/>
      <c r="BQX70" s="235"/>
      <c r="BQY70" s="235"/>
      <c r="BQZ70" s="235"/>
      <c r="BRA70" s="235"/>
      <c r="BRB70" s="235"/>
      <c r="BRC70" s="235"/>
      <c r="BRD70" s="235"/>
      <c r="BRE70" s="235"/>
      <c r="BRF70" s="235"/>
      <c r="BRG70" s="235"/>
      <c r="BRH70" s="235"/>
      <c r="BRI70" s="235"/>
      <c r="BRJ70" s="235"/>
      <c r="BRK70" s="235"/>
      <c r="BRL70" s="235"/>
      <c r="BRM70" s="235"/>
      <c r="BRN70" s="235"/>
      <c r="BRO70" s="235"/>
      <c r="BRP70" s="235"/>
      <c r="BRQ70" s="235"/>
      <c r="BRR70" s="235"/>
      <c r="BRS70" s="235"/>
      <c r="BRT70" s="235"/>
      <c r="BRU70" s="235"/>
      <c r="BRV70" s="235"/>
      <c r="BRW70" s="235"/>
      <c r="BRX70" s="235"/>
      <c r="BRY70" s="235"/>
      <c r="BRZ70" s="235"/>
      <c r="BSA70" s="235"/>
      <c r="BSB70" s="235"/>
      <c r="BSC70" s="235"/>
      <c r="BSD70" s="235"/>
      <c r="BSE70" s="235"/>
      <c r="BSF70" s="235"/>
      <c r="BSG70" s="235"/>
      <c r="BSH70" s="235"/>
      <c r="BSI70" s="235"/>
      <c r="BSJ70" s="235"/>
      <c r="BSK70" s="235"/>
      <c r="BSL70" s="235"/>
      <c r="BSM70" s="235"/>
      <c r="BSN70" s="235"/>
      <c r="BSO70" s="235"/>
      <c r="BSP70" s="235"/>
      <c r="BSQ70" s="235"/>
      <c r="BSR70" s="235"/>
      <c r="BSS70" s="235"/>
      <c r="BST70" s="235"/>
      <c r="BSU70" s="235"/>
      <c r="BSV70" s="235"/>
      <c r="BSW70" s="235"/>
      <c r="BSX70" s="235"/>
      <c r="BSY70" s="235"/>
      <c r="BSZ70" s="235"/>
      <c r="BTA70" s="235"/>
      <c r="BTB70" s="235"/>
      <c r="BTC70" s="235"/>
      <c r="BTD70" s="235"/>
      <c r="BTE70" s="235"/>
      <c r="BTF70" s="235"/>
      <c r="BTG70" s="235"/>
      <c r="BTH70" s="235"/>
      <c r="BTI70" s="235"/>
      <c r="BTJ70" s="235"/>
      <c r="BTK70" s="235"/>
      <c r="BTL70" s="235"/>
      <c r="BTM70" s="235"/>
      <c r="BTN70" s="235"/>
      <c r="BTO70" s="235"/>
      <c r="BTP70" s="235"/>
      <c r="BTQ70" s="235"/>
      <c r="BTR70" s="235"/>
      <c r="BTS70" s="235"/>
      <c r="BTT70" s="235"/>
      <c r="BTU70" s="235"/>
      <c r="BTV70" s="235"/>
      <c r="BTW70" s="235"/>
      <c r="BTX70" s="235"/>
      <c r="BTY70" s="235"/>
      <c r="BTZ70" s="235"/>
      <c r="BUA70" s="235"/>
      <c r="BUB70" s="235"/>
      <c r="BUC70" s="235"/>
      <c r="BUD70" s="235"/>
      <c r="BUE70" s="235"/>
      <c r="BUF70" s="235"/>
      <c r="BUG70" s="235"/>
      <c r="BUH70" s="235"/>
      <c r="BUI70" s="235"/>
      <c r="BUJ70" s="235"/>
      <c r="BUK70" s="235"/>
      <c r="BUL70" s="235"/>
      <c r="BUM70" s="235"/>
      <c r="BUN70" s="235"/>
      <c r="BUO70" s="235"/>
      <c r="BUP70" s="235"/>
      <c r="BUQ70" s="235"/>
      <c r="BUR70" s="235"/>
      <c r="BUS70" s="235"/>
      <c r="BUT70" s="235"/>
      <c r="BUU70" s="235"/>
      <c r="BUV70" s="235"/>
      <c r="BUW70" s="235"/>
      <c r="BUX70" s="235"/>
      <c r="BUY70" s="235"/>
      <c r="BUZ70" s="235"/>
      <c r="BVA70" s="235"/>
      <c r="BVB70" s="235"/>
      <c r="BVC70" s="235"/>
      <c r="BVD70" s="235"/>
      <c r="BVE70" s="235"/>
      <c r="BVF70" s="235"/>
      <c r="BVG70" s="235"/>
      <c r="BVH70" s="235"/>
      <c r="BVI70" s="235"/>
      <c r="BVJ70" s="235"/>
      <c r="BVK70" s="235"/>
      <c r="BVL70" s="235"/>
      <c r="BVM70" s="235"/>
      <c r="BVN70" s="235"/>
      <c r="BVO70" s="235"/>
      <c r="BVP70" s="235"/>
      <c r="BVQ70" s="235"/>
      <c r="BVR70" s="235"/>
      <c r="BVS70" s="235"/>
      <c r="BVT70" s="235"/>
      <c r="BVU70" s="235"/>
      <c r="BVV70" s="235"/>
      <c r="BVW70" s="235"/>
      <c r="BVX70" s="235"/>
      <c r="BVY70" s="235"/>
      <c r="BVZ70" s="235"/>
      <c r="BWA70" s="235"/>
      <c r="BWB70" s="235"/>
      <c r="BWC70" s="235"/>
      <c r="BWD70" s="235"/>
      <c r="BWE70" s="235"/>
      <c r="BWF70" s="235"/>
      <c r="BWG70" s="235"/>
      <c r="BWH70" s="235"/>
      <c r="BWI70" s="235"/>
      <c r="BWJ70" s="235"/>
      <c r="BWK70" s="235"/>
      <c r="BWL70" s="235"/>
      <c r="BWM70" s="235"/>
      <c r="BWN70" s="235"/>
      <c r="BWO70" s="235"/>
      <c r="BWP70" s="235"/>
      <c r="BWQ70" s="235"/>
      <c r="BWR70" s="235"/>
      <c r="BWS70" s="235"/>
      <c r="BWT70" s="235"/>
      <c r="BWU70" s="235"/>
      <c r="BWV70" s="235"/>
      <c r="BWW70" s="235"/>
      <c r="BWX70" s="235"/>
      <c r="BWY70" s="235"/>
      <c r="BWZ70" s="235"/>
      <c r="BXA70" s="235"/>
      <c r="BXB70" s="235"/>
      <c r="BXC70" s="235"/>
      <c r="BXD70" s="235"/>
      <c r="BXE70" s="235"/>
      <c r="BXF70" s="235"/>
      <c r="BXG70" s="235"/>
      <c r="BXH70" s="235"/>
      <c r="BXI70" s="235"/>
      <c r="BXJ70" s="235"/>
      <c r="BXK70" s="235"/>
      <c r="BXL70" s="235"/>
      <c r="BXM70" s="235"/>
      <c r="BXN70" s="235"/>
      <c r="BXO70" s="235"/>
      <c r="BXP70" s="235"/>
      <c r="BXQ70" s="235"/>
      <c r="BXR70" s="235"/>
      <c r="BXS70" s="235"/>
      <c r="BXT70" s="235"/>
      <c r="BXU70" s="235"/>
      <c r="BXV70" s="235"/>
      <c r="BXW70" s="235"/>
      <c r="BXX70" s="235"/>
      <c r="BXY70" s="235"/>
      <c r="BXZ70" s="235"/>
      <c r="BYA70" s="235"/>
      <c r="BYB70" s="235"/>
      <c r="BYC70" s="235"/>
      <c r="BYD70" s="235"/>
      <c r="BYE70" s="235"/>
      <c r="BYF70" s="235"/>
      <c r="BYG70" s="235"/>
      <c r="BYH70" s="235"/>
      <c r="BYI70" s="235"/>
      <c r="BYJ70" s="235"/>
      <c r="BYK70" s="235"/>
      <c r="BYL70" s="235"/>
      <c r="BYM70" s="235"/>
      <c r="BYN70" s="235"/>
      <c r="BYO70" s="235"/>
      <c r="BYP70" s="235"/>
      <c r="BYQ70" s="235"/>
      <c r="BYR70" s="235"/>
      <c r="BYS70" s="235"/>
      <c r="BYT70" s="235"/>
      <c r="BYU70" s="235"/>
      <c r="BYV70" s="235"/>
      <c r="BYW70" s="235"/>
      <c r="BYX70" s="235"/>
      <c r="BYY70" s="235"/>
      <c r="BYZ70" s="235"/>
      <c r="BZA70" s="235"/>
      <c r="BZB70" s="235"/>
      <c r="BZC70" s="235"/>
      <c r="BZD70" s="235"/>
      <c r="BZE70" s="235"/>
      <c r="BZF70" s="235"/>
      <c r="BZG70" s="235"/>
      <c r="BZH70" s="235"/>
      <c r="BZI70" s="235"/>
      <c r="BZJ70" s="235"/>
      <c r="BZK70" s="235"/>
      <c r="BZL70" s="235"/>
      <c r="BZM70" s="235"/>
      <c r="BZN70" s="235"/>
      <c r="BZO70" s="235"/>
      <c r="BZP70" s="235"/>
      <c r="BZQ70" s="235"/>
      <c r="BZR70" s="235"/>
      <c r="BZS70" s="235"/>
      <c r="BZT70" s="235"/>
      <c r="BZU70" s="235"/>
      <c r="BZV70" s="235"/>
      <c r="BZW70" s="235"/>
      <c r="BZX70" s="235"/>
      <c r="BZY70" s="235"/>
      <c r="BZZ70" s="235"/>
      <c r="CAA70" s="235"/>
      <c r="CAB70" s="235"/>
      <c r="CAC70" s="235"/>
      <c r="CAD70" s="235"/>
      <c r="CAE70" s="235"/>
      <c r="CAF70" s="235"/>
      <c r="CAG70" s="235"/>
      <c r="CAH70" s="235"/>
      <c r="CAI70" s="235"/>
      <c r="CAJ70" s="235"/>
      <c r="CAK70" s="235"/>
      <c r="CAL70" s="235"/>
      <c r="CAM70" s="235"/>
      <c r="CAN70" s="235"/>
      <c r="CAO70" s="235"/>
      <c r="CAP70" s="235"/>
      <c r="CAQ70" s="235"/>
      <c r="CAR70" s="235"/>
      <c r="CAS70" s="235"/>
      <c r="CAT70" s="235"/>
      <c r="CAU70" s="235"/>
      <c r="CAV70" s="235"/>
      <c r="CAW70" s="235"/>
      <c r="CAX70" s="235"/>
      <c r="CAY70" s="235"/>
      <c r="CAZ70" s="235"/>
      <c r="CBA70" s="235"/>
      <c r="CBB70" s="235"/>
      <c r="CBC70" s="235"/>
      <c r="CBD70" s="235"/>
      <c r="CBE70" s="235"/>
      <c r="CBF70" s="235"/>
      <c r="CBG70" s="235"/>
      <c r="CBH70" s="235"/>
      <c r="CBI70" s="235"/>
      <c r="CBJ70" s="235"/>
      <c r="CBK70" s="235"/>
      <c r="CBL70" s="235"/>
      <c r="CBM70" s="235"/>
      <c r="CBN70" s="235"/>
      <c r="CBO70" s="235"/>
      <c r="CBP70" s="235"/>
      <c r="CBQ70" s="235"/>
      <c r="CBR70" s="235"/>
      <c r="CBS70" s="235"/>
      <c r="CBT70" s="235"/>
      <c r="CBU70" s="235"/>
      <c r="CBV70" s="235"/>
      <c r="CBW70" s="235"/>
      <c r="CBX70" s="235"/>
      <c r="CBY70" s="235"/>
      <c r="CBZ70" s="235"/>
      <c r="CCA70" s="235"/>
      <c r="CCB70" s="235"/>
      <c r="CCC70" s="235"/>
      <c r="CCD70" s="235"/>
      <c r="CCE70" s="235"/>
      <c r="CCF70" s="235"/>
      <c r="CCG70" s="235"/>
      <c r="CCH70" s="235"/>
      <c r="CCI70" s="235"/>
      <c r="CCJ70" s="235"/>
      <c r="CCK70" s="235"/>
      <c r="CCL70" s="235"/>
      <c r="CCM70" s="235"/>
      <c r="CCN70" s="235"/>
      <c r="CCO70" s="235"/>
      <c r="CCP70" s="235"/>
      <c r="CCQ70" s="235"/>
      <c r="CCR70" s="235"/>
      <c r="CCS70" s="235"/>
      <c r="CCT70" s="235"/>
      <c r="CCU70" s="235"/>
      <c r="CCV70" s="235"/>
      <c r="CCW70" s="235"/>
      <c r="CCX70" s="235"/>
      <c r="CCY70" s="235"/>
      <c r="CCZ70" s="235"/>
      <c r="CDA70" s="235"/>
      <c r="CDB70" s="235"/>
      <c r="CDC70" s="235"/>
      <c r="CDD70" s="235"/>
      <c r="CDE70" s="235"/>
      <c r="CDF70" s="235"/>
      <c r="CDG70" s="235"/>
      <c r="CDH70" s="235"/>
      <c r="CDI70" s="235"/>
      <c r="CDJ70" s="235"/>
      <c r="CDK70" s="235"/>
      <c r="CDL70" s="235"/>
      <c r="CDM70" s="235"/>
      <c r="CDN70" s="235"/>
      <c r="CDO70" s="235"/>
      <c r="CDP70" s="235"/>
      <c r="CDQ70" s="235"/>
      <c r="CDR70" s="235"/>
      <c r="CDS70" s="235"/>
      <c r="CDT70" s="235"/>
      <c r="CDU70" s="235"/>
      <c r="CDV70" s="235"/>
      <c r="CDW70" s="235"/>
      <c r="CDX70" s="235"/>
      <c r="CDY70" s="235"/>
      <c r="CDZ70" s="235"/>
      <c r="CEA70" s="235"/>
      <c r="CEB70" s="235"/>
      <c r="CEC70" s="235"/>
      <c r="CED70" s="235"/>
      <c r="CEE70" s="235"/>
      <c r="CEF70" s="235"/>
      <c r="CEG70" s="235"/>
      <c r="CEH70" s="235"/>
      <c r="CEI70" s="235"/>
      <c r="CEJ70" s="235"/>
      <c r="CEK70" s="235"/>
      <c r="CEL70" s="235"/>
      <c r="CEM70" s="235"/>
      <c r="CEN70" s="235"/>
      <c r="CEO70" s="235"/>
      <c r="CEP70" s="235"/>
      <c r="CEQ70" s="235"/>
      <c r="CER70" s="235"/>
      <c r="CES70" s="235"/>
      <c r="CET70" s="235"/>
      <c r="CEU70" s="235"/>
      <c r="CEV70" s="235"/>
      <c r="CEW70" s="235"/>
      <c r="CEX70" s="235"/>
      <c r="CEY70" s="235"/>
      <c r="CEZ70" s="235"/>
      <c r="CFA70" s="235"/>
      <c r="CFB70" s="235"/>
      <c r="CFC70" s="235"/>
      <c r="CFD70" s="235"/>
      <c r="CFE70" s="235"/>
      <c r="CFF70" s="235"/>
      <c r="CFG70" s="235"/>
      <c r="CFH70" s="235"/>
      <c r="CFI70" s="235"/>
      <c r="CFJ70" s="235"/>
      <c r="CFK70" s="235"/>
      <c r="CFL70" s="235"/>
      <c r="CFM70" s="235"/>
      <c r="CFN70" s="235"/>
      <c r="CFO70" s="235"/>
      <c r="CFP70" s="235"/>
      <c r="CFQ70" s="235"/>
      <c r="CFR70" s="235"/>
      <c r="CFS70" s="235"/>
      <c r="CFT70" s="235"/>
      <c r="CFU70" s="235"/>
      <c r="CFV70" s="235"/>
      <c r="CFW70" s="235"/>
      <c r="CFX70" s="235"/>
      <c r="CFY70" s="235"/>
      <c r="CFZ70" s="235"/>
      <c r="CGA70" s="235"/>
      <c r="CGB70" s="235"/>
      <c r="CGC70" s="235"/>
      <c r="CGD70" s="235"/>
      <c r="CGE70" s="235"/>
      <c r="CGF70" s="235"/>
      <c r="CGG70" s="235"/>
      <c r="CGH70" s="235"/>
      <c r="CGI70" s="235"/>
      <c r="CGJ70" s="235"/>
      <c r="CGK70" s="235"/>
      <c r="CGL70" s="235"/>
      <c r="CGM70" s="235"/>
      <c r="CGN70" s="235"/>
      <c r="CGO70" s="235"/>
      <c r="CGP70" s="235"/>
      <c r="CGQ70" s="235"/>
      <c r="CGR70" s="235"/>
      <c r="CGS70" s="235"/>
      <c r="CGT70" s="235"/>
      <c r="CGU70" s="235"/>
      <c r="CGV70" s="235"/>
      <c r="CGW70" s="235"/>
      <c r="CGX70" s="235"/>
      <c r="CGY70" s="235"/>
      <c r="CGZ70" s="235"/>
      <c r="CHA70" s="235"/>
      <c r="CHB70" s="235"/>
      <c r="CHC70" s="235"/>
      <c r="CHD70" s="235"/>
      <c r="CHE70" s="235"/>
      <c r="CHF70" s="235"/>
      <c r="CHG70" s="235"/>
      <c r="CHH70" s="235"/>
      <c r="CHI70" s="235"/>
      <c r="CHJ70" s="235"/>
      <c r="CHK70" s="235"/>
      <c r="CHL70" s="235"/>
      <c r="CHM70" s="235"/>
      <c r="CHN70" s="235"/>
      <c r="CHO70" s="235"/>
      <c r="CHP70" s="235"/>
      <c r="CHQ70" s="235"/>
      <c r="CHR70" s="235"/>
      <c r="CHS70" s="235"/>
      <c r="CHT70" s="235"/>
      <c r="CHU70" s="235"/>
      <c r="CHV70" s="235"/>
      <c r="CHW70" s="235"/>
      <c r="CHX70" s="235"/>
      <c r="CHY70" s="235"/>
      <c r="CHZ70" s="235"/>
      <c r="CIA70" s="235"/>
      <c r="CIB70" s="235"/>
      <c r="CIC70" s="235"/>
      <c r="CID70" s="235"/>
      <c r="CIE70" s="235"/>
      <c r="CIF70" s="235"/>
      <c r="CIG70" s="235"/>
      <c r="CIH70" s="235"/>
      <c r="CII70" s="235"/>
      <c r="CIJ70" s="235"/>
      <c r="CIK70" s="235"/>
      <c r="CIL70" s="235"/>
      <c r="CIM70" s="235"/>
      <c r="CIN70" s="235"/>
      <c r="CIO70" s="235"/>
      <c r="CIP70" s="235"/>
      <c r="CIQ70" s="235"/>
      <c r="CIR70" s="235"/>
      <c r="CIS70" s="235"/>
      <c r="CIT70" s="235"/>
      <c r="CIU70" s="235"/>
      <c r="CIV70" s="235"/>
      <c r="CIW70" s="235"/>
      <c r="CIX70" s="235"/>
      <c r="CIY70" s="235"/>
      <c r="CIZ70" s="235"/>
      <c r="CJA70" s="235"/>
      <c r="CJB70" s="235"/>
      <c r="CJC70" s="235"/>
      <c r="CJD70" s="235"/>
      <c r="CJE70" s="235"/>
      <c r="CJF70" s="235"/>
      <c r="CJG70" s="235"/>
      <c r="CJH70" s="235"/>
      <c r="CJI70" s="235"/>
      <c r="CJJ70" s="235"/>
      <c r="CJK70" s="235"/>
      <c r="CJL70" s="235"/>
      <c r="CJM70" s="235"/>
      <c r="CJN70" s="235"/>
      <c r="CJO70" s="235"/>
      <c r="CJP70" s="235"/>
      <c r="CJQ70" s="235"/>
      <c r="CJR70" s="235"/>
      <c r="CJS70" s="235"/>
      <c r="CJT70" s="235"/>
      <c r="CJU70" s="235"/>
      <c r="CJV70" s="235"/>
      <c r="CJW70" s="235"/>
      <c r="CJX70" s="235"/>
      <c r="CJY70" s="235"/>
      <c r="CJZ70" s="235"/>
      <c r="CKA70" s="235"/>
      <c r="CKB70" s="235"/>
      <c r="CKC70" s="235"/>
      <c r="CKD70" s="235"/>
      <c r="CKE70" s="235"/>
      <c r="CKF70" s="235"/>
      <c r="CKG70" s="235"/>
      <c r="CKH70" s="235"/>
      <c r="CKI70" s="235"/>
      <c r="CKJ70" s="235"/>
      <c r="CKK70" s="235"/>
      <c r="CKL70" s="235"/>
      <c r="CKM70" s="235"/>
      <c r="CKN70" s="235"/>
      <c r="CKO70" s="235"/>
      <c r="CKP70" s="235"/>
      <c r="CKQ70" s="235"/>
      <c r="CKR70" s="235"/>
      <c r="CKS70" s="235"/>
      <c r="CKT70" s="235"/>
      <c r="CKU70" s="235"/>
      <c r="CKV70" s="235"/>
      <c r="CKW70" s="235"/>
      <c r="CKX70" s="235"/>
      <c r="CKY70" s="235"/>
      <c r="CKZ70" s="235"/>
      <c r="CLA70" s="235"/>
      <c r="CLB70" s="235"/>
      <c r="CLC70" s="235"/>
      <c r="CLD70" s="235"/>
      <c r="CLE70" s="235"/>
      <c r="CLF70" s="235"/>
      <c r="CLG70" s="235"/>
      <c r="CLH70" s="235"/>
      <c r="CLI70" s="235"/>
      <c r="CLJ70" s="235"/>
      <c r="CLK70" s="235"/>
      <c r="CLL70" s="235"/>
      <c r="CLM70" s="235"/>
      <c r="CLN70" s="235"/>
      <c r="CLO70" s="235"/>
      <c r="CLP70" s="235"/>
      <c r="CLQ70" s="235"/>
      <c r="CLR70" s="235"/>
      <c r="CLS70" s="235"/>
      <c r="CLT70" s="235"/>
      <c r="CLU70" s="235"/>
      <c r="CLV70" s="235"/>
      <c r="CLW70" s="235"/>
      <c r="CLX70" s="235"/>
      <c r="CLY70" s="235"/>
      <c r="CLZ70" s="235"/>
      <c r="CMA70" s="235"/>
      <c r="CMB70" s="235"/>
      <c r="CMC70" s="235"/>
      <c r="CMD70" s="235"/>
      <c r="CME70" s="235"/>
      <c r="CMF70" s="235"/>
      <c r="CMG70" s="235"/>
      <c r="CMH70" s="235"/>
      <c r="CMI70" s="235"/>
      <c r="CMJ70" s="235"/>
      <c r="CMK70" s="235"/>
      <c r="CML70" s="235"/>
      <c r="CMM70" s="235"/>
      <c r="CMN70" s="235"/>
      <c r="CMO70" s="235"/>
      <c r="CMP70" s="235"/>
      <c r="CMQ70" s="235"/>
      <c r="CMR70" s="235"/>
      <c r="CMS70" s="235"/>
      <c r="CMT70" s="235"/>
      <c r="CMU70" s="235"/>
      <c r="CMV70" s="235"/>
      <c r="CMW70" s="235"/>
      <c r="CMX70" s="235"/>
      <c r="CMY70" s="235"/>
      <c r="CMZ70" s="235"/>
      <c r="CNA70" s="235"/>
      <c r="CNB70" s="235"/>
      <c r="CNC70" s="235"/>
      <c r="CND70" s="235"/>
      <c r="CNE70" s="235"/>
      <c r="CNF70" s="235"/>
      <c r="CNG70" s="235"/>
      <c r="CNH70" s="235"/>
      <c r="CNI70" s="235"/>
      <c r="CNJ70" s="235"/>
      <c r="CNK70" s="235"/>
      <c r="CNL70" s="235"/>
      <c r="CNM70" s="235"/>
      <c r="CNN70" s="235"/>
      <c r="CNO70" s="235"/>
      <c r="CNP70" s="235"/>
      <c r="CNQ70" s="235"/>
      <c r="CNR70" s="235"/>
      <c r="CNS70" s="235"/>
      <c r="CNT70" s="235"/>
      <c r="CNU70" s="235"/>
      <c r="CNV70" s="235"/>
      <c r="CNW70" s="235"/>
      <c r="CNX70" s="235"/>
      <c r="CNY70" s="235"/>
      <c r="CNZ70" s="235"/>
      <c r="COA70" s="235"/>
      <c r="COB70" s="235"/>
      <c r="COC70" s="235"/>
      <c r="COD70" s="235"/>
      <c r="COE70" s="235"/>
      <c r="COF70" s="235"/>
      <c r="COG70" s="235"/>
      <c r="COH70" s="235"/>
      <c r="COI70" s="235"/>
      <c r="COJ70" s="235"/>
      <c r="COK70" s="235"/>
      <c r="COL70" s="235"/>
      <c r="COM70" s="235"/>
      <c r="CON70" s="235"/>
      <c r="COO70" s="235"/>
      <c r="COP70" s="235"/>
      <c r="COQ70" s="235"/>
      <c r="COR70" s="235"/>
      <c r="COS70" s="235"/>
      <c r="COT70" s="235"/>
      <c r="COU70" s="235"/>
      <c r="COV70" s="235"/>
      <c r="COW70" s="235"/>
      <c r="COX70" s="235"/>
      <c r="COY70" s="235"/>
      <c r="COZ70" s="235"/>
      <c r="CPA70" s="235"/>
      <c r="CPB70" s="235"/>
      <c r="CPC70" s="235"/>
      <c r="CPD70" s="235"/>
      <c r="CPE70" s="235"/>
      <c r="CPF70" s="235"/>
      <c r="CPG70" s="235"/>
      <c r="CPH70" s="235"/>
      <c r="CPI70" s="235"/>
      <c r="CPJ70" s="235"/>
      <c r="CPK70" s="235"/>
      <c r="CPL70" s="235"/>
      <c r="CPM70" s="235"/>
      <c r="CPN70" s="235"/>
      <c r="CPO70" s="235"/>
      <c r="CPP70" s="235"/>
      <c r="CPQ70" s="235"/>
      <c r="CPR70" s="235"/>
      <c r="CPS70" s="235"/>
      <c r="CPT70" s="235"/>
      <c r="CPU70" s="235"/>
      <c r="CPV70" s="235"/>
      <c r="CPW70" s="235"/>
      <c r="CPX70" s="235"/>
      <c r="CPY70" s="235"/>
      <c r="CPZ70" s="235"/>
      <c r="CQA70" s="235"/>
      <c r="CQB70" s="235"/>
      <c r="CQC70" s="235"/>
      <c r="CQD70" s="235"/>
      <c r="CQE70" s="235"/>
      <c r="CQF70" s="235"/>
      <c r="CQG70" s="235"/>
      <c r="CQH70" s="235"/>
      <c r="CQI70" s="235"/>
      <c r="CQJ70" s="235"/>
      <c r="CQK70" s="235"/>
      <c r="CQL70" s="235"/>
      <c r="CQM70" s="235"/>
      <c r="CQN70" s="235"/>
      <c r="CQO70" s="235"/>
      <c r="CQP70" s="235"/>
      <c r="CQQ70" s="235"/>
      <c r="CQR70" s="235"/>
      <c r="CQS70" s="235"/>
      <c r="CQT70" s="235"/>
      <c r="CQU70" s="235"/>
      <c r="CQV70" s="235"/>
      <c r="CQW70" s="235"/>
      <c r="CQX70" s="235"/>
      <c r="CQY70" s="235"/>
      <c r="CQZ70" s="235"/>
      <c r="CRA70" s="235"/>
      <c r="CRB70" s="235"/>
      <c r="CRC70" s="235"/>
      <c r="CRD70" s="235"/>
      <c r="CRE70" s="235"/>
      <c r="CRF70" s="235"/>
      <c r="CRG70" s="235"/>
      <c r="CRH70" s="235"/>
      <c r="CRI70" s="235"/>
      <c r="CRJ70" s="235"/>
      <c r="CRK70" s="235"/>
      <c r="CRL70" s="235"/>
      <c r="CRM70" s="235"/>
      <c r="CRN70" s="235"/>
      <c r="CRO70" s="235"/>
      <c r="CRP70" s="235"/>
      <c r="CRQ70" s="235"/>
      <c r="CRR70" s="235"/>
      <c r="CRS70" s="235"/>
      <c r="CRT70" s="235"/>
      <c r="CRU70" s="235"/>
      <c r="CRV70" s="235"/>
      <c r="CRW70" s="235"/>
      <c r="CRX70" s="235"/>
      <c r="CRY70" s="235"/>
      <c r="CRZ70" s="235"/>
      <c r="CSA70" s="235"/>
      <c r="CSB70" s="235"/>
      <c r="CSC70" s="235"/>
      <c r="CSD70" s="235"/>
      <c r="CSE70" s="235"/>
      <c r="CSF70" s="235"/>
      <c r="CSG70" s="235"/>
      <c r="CSH70" s="235"/>
      <c r="CSI70" s="235"/>
      <c r="CSJ70" s="235"/>
      <c r="CSK70" s="235"/>
      <c r="CSL70" s="235"/>
      <c r="CSM70" s="235"/>
      <c r="CSN70" s="235"/>
      <c r="CSO70" s="235"/>
      <c r="CSP70" s="235"/>
      <c r="CSQ70" s="235"/>
      <c r="CSR70" s="235"/>
      <c r="CSS70" s="235"/>
      <c r="CST70" s="235"/>
      <c r="CSU70" s="235"/>
      <c r="CSV70" s="235"/>
      <c r="CSW70" s="235"/>
      <c r="CSX70" s="235"/>
      <c r="CSY70" s="235"/>
      <c r="CSZ70" s="235"/>
      <c r="CTA70" s="235"/>
      <c r="CTB70" s="235"/>
      <c r="CTC70" s="235"/>
      <c r="CTD70" s="235"/>
      <c r="CTE70" s="235"/>
      <c r="CTF70" s="235"/>
      <c r="CTG70" s="235"/>
      <c r="CTH70" s="235"/>
      <c r="CTI70" s="235"/>
      <c r="CTJ70" s="235"/>
      <c r="CTK70" s="235"/>
      <c r="CTL70" s="235"/>
      <c r="CTM70" s="235"/>
      <c r="CTN70" s="235"/>
      <c r="CTO70" s="235"/>
      <c r="CTP70" s="235"/>
      <c r="CTQ70" s="235"/>
      <c r="CTR70" s="235"/>
      <c r="CTS70" s="235"/>
      <c r="CTT70" s="235"/>
      <c r="CTU70" s="235"/>
      <c r="CTV70" s="235"/>
      <c r="CTW70" s="235"/>
      <c r="CTX70" s="235"/>
      <c r="CTY70" s="235"/>
      <c r="CTZ70" s="235"/>
      <c r="CUA70" s="235"/>
      <c r="CUB70" s="235"/>
      <c r="CUC70" s="235"/>
      <c r="CUD70" s="235"/>
      <c r="CUE70" s="235"/>
      <c r="CUF70" s="235"/>
      <c r="CUG70" s="235"/>
      <c r="CUH70" s="235"/>
      <c r="CUI70" s="235"/>
      <c r="CUJ70" s="235"/>
      <c r="CUK70" s="235"/>
      <c r="CUL70" s="235"/>
      <c r="CUM70" s="235"/>
      <c r="CUN70" s="235"/>
      <c r="CUO70" s="235"/>
      <c r="CUP70" s="235"/>
      <c r="CUQ70" s="235"/>
      <c r="CUR70" s="235"/>
      <c r="CUS70" s="235"/>
      <c r="CUT70" s="235"/>
      <c r="CUU70" s="235"/>
      <c r="CUV70" s="235"/>
      <c r="CUW70" s="235"/>
      <c r="CUX70" s="235"/>
      <c r="CUY70" s="235"/>
      <c r="CUZ70" s="235"/>
      <c r="CVA70" s="235"/>
      <c r="CVB70" s="235"/>
      <c r="CVC70" s="235"/>
      <c r="CVD70" s="235"/>
      <c r="CVE70" s="235"/>
      <c r="CVF70" s="235"/>
      <c r="CVG70" s="235"/>
      <c r="CVH70" s="235"/>
      <c r="CVI70" s="235"/>
      <c r="CVJ70" s="235"/>
      <c r="CVK70" s="235"/>
      <c r="CVL70" s="235"/>
      <c r="CVM70" s="235"/>
      <c r="CVN70" s="235"/>
      <c r="CVO70" s="235"/>
      <c r="CVP70" s="235"/>
      <c r="CVQ70" s="235"/>
      <c r="CVR70" s="235"/>
      <c r="CVS70" s="235"/>
      <c r="CVT70" s="235"/>
      <c r="CVU70" s="235"/>
      <c r="CVV70" s="235"/>
      <c r="CVW70" s="235"/>
      <c r="CVX70" s="235"/>
      <c r="CVY70" s="235"/>
      <c r="CVZ70" s="235"/>
      <c r="CWA70" s="235"/>
      <c r="CWB70" s="235"/>
      <c r="CWC70" s="235"/>
      <c r="CWD70" s="235"/>
      <c r="CWE70" s="235"/>
      <c r="CWF70" s="235"/>
      <c r="CWG70" s="235"/>
      <c r="CWH70" s="235"/>
      <c r="CWI70" s="235"/>
      <c r="CWJ70" s="235"/>
      <c r="CWK70" s="235"/>
      <c r="CWL70" s="235"/>
      <c r="CWM70" s="235"/>
      <c r="CWN70" s="235"/>
      <c r="CWO70" s="235"/>
      <c r="CWP70" s="235"/>
      <c r="CWQ70" s="235"/>
      <c r="CWR70" s="235"/>
      <c r="CWS70" s="235"/>
      <c r="CWT70" s="235"/>
      <c r="CWU70" s="235"/>
      <c r="CWV70" s="235"/>
      <c r="CWW70" s="235"/>
      <c r="CWX70" s="235"/>
      <c r="CWY70" s="235"/>
      <c r="CWZ70" s="235"/>
      <c r="CXA70" s="235"/>
      <c r="CXB70" s="235"/>
      <c r="CXC70" s="235"/>
      <c r="CXD70" s="235"/>
      <c r="CXE70" s="235"/>
      <c r="CXF70" s="235"/>
      <c r="CXG70" s="235"/>
      <c r="CXH70" s="235"/>
      <c r="CXI70" s="235"/>
      <c r="CXJ70" s="235"/>
      <c r="CXK70" s="235"/>
      <c r="CXL70" s="235"/>
      <c r="CXM70" s="235"/>
      <c r="CXN70" s="235"/>
      <c r="CXO70" s="235"/>
      <c r="CXP70" s="235"/>
      <c r="CXQ70" s="235"/>
      <c r="CXR70" s="235"/>
      <c r="CXS70" s="235"/>
      <c r="CXT70" s="235"/>
      <c r="CXU70" s="235"/>
      <c r="CXV70" s="235"/>
      <c r="CXW70" s="235"/>
      <c r="CXX70" s="235"/>
      <c r="CXY70" s="235"/>
      <c r="CXZ70" s="235"/>
      <c r="CYA70" s="235"/>
      <c r="CYB70" s="235"/>
      <c r="CYC70" s="235"/>
      <c r="CYD70" s="235"/>
      <c r="CYE70" s="235"/>
      <c r="CYF70" s="235"/>
      <c r="CYG70" s="235"/>
      <c r="CYH70" s="235"/>
      <c r="CYI70" s="235"/>
      <c r="CYJ70" s="235"/>
      <c r="CYK70" s="235"/>
      <c r="CYL70" s="235"/>
      <c r="CYM70" s="235"/>
      <c r="CYN70" s="235"/>
      <c r="CYO70" s="235"/>
      <c r="CYP70" s="235"/>
      <c r="CYQ70" s="235"/>
      <c r="CYR70" s="235"/>
      <c r="CYS70" s="235"/>
      <c r="CYT70" s="235"/>
      <c r="CYU70" s="235"/>
      <c r="CYV70" s="235"/>
      <c r="CYW70" s="235"/>
      <c r="CYX70" s="235"/>
      <c r="CYY70" s="235"/>
      <c r="CYZ70" s="235"/>
      <c r="CZA70" s="235"/>
      <c r="CZB70" s="235"/>
      <c r="CZC70" s="235"/>
      <c r="CZD70" s="235"/>
      <c r="CZE70" s="235"/>
      <c r="CZF70" s="235"/>
      <c r="CZG70" s="235"/>
      <c r="CZH70" s="235"/>
      <c r="CZI70" s="235"/>
      <c r="CZJ70" s="235"/>
      <c r="CZK70" s="235"/>
      <c r="CZL70" s="235"/>
      <c r="CZM70" s="235"/>
      <c r="CZN70" s="235"/>
      <c r="CZO70" s="235"/>
      <c r="CZP70" s="235"/>
      <c r="CZQ70" s="235"/>
      <c r="CZR70" s="235"/>
      <c r="CZS70" s="235"/>
      <c r="CZT70" s="235"/>
      <c r="CZU70" s="235"/>
      <c r="CZV70" s="235"/>
      <c r="CZW70" s="235"/>
      <c r="CZX70" s="235"/>
      <c r="CZY70" s="235"/>
      <c r="CZZ70" s="235"/>
      <c r="DAA70" s="235"/>
      <c r="DAB70" s="235"/>
      <c r="DAC70" s="235"/>
      <c r="DAD70" s="235"/>
      <c r="DAE70" s="235"/>
      <c r="DAF70" s="235"/>
      <c r="DAG70" s="235"/>
      <c r="DAH70" s="235"/>
      <c r="DAI70" s="235"/>
      <c r="DAJ70" s="235"/>
      <c r="DAK70" s="235"/>
      <c r="DAL70" s="235"/>
      <c r="DAM70" s="235"/>
      <c r="DAN70" s="235"/>
      <c r="DAO70" s="235"/>
      <c r="DAP70" s="235"/>
      <c r="DAQ70" s="235"/>
      <c r="DAR70" s="235"/>
      <c r="DAS70" s="235"/>
      <c r="DAT70" s="235"/>
      <c r="DAU70" s="235"/>
      <c r="DAV70" s="235"/>
      <c r="DAW70" s="235"/>
      <c r="DAX70" s="235"/>
      <c r="DAY70" s="235"/>
      <c r="DAZ70" s="235"/>
      <c r="DBA70" s="235"/>
      <c r="DBB70" s="235"/>
      <c r="DBC70" s="235"/>
      <c r="DBD70" s="235"/>
      <c r="DBE70" s="235"/>
      <c r="DBF70" s="235"/>
      <c r="DBG70" s="235"/>
      <c r="DBH70" s="235"/>
      <c r="DBI70" s="235"/>
      <c r="DBJ70" s="235"/>
      <c r="DBK70" s="235"/>
      <c r="DBL70" s="235"/>
      <c r="DBM70" s="235"/>
      <c r="DBN70" s="235"/>
      <c r="DBO70" s="235"/>
      <c r="DBP70" s="235"/>
      <c r="DBQ70" s="235"/>
      <c r="DBR70" s="235"/>
      <c r="DBS70" s="235"/>
      <c r="DBT70" s="235"/>
      <c r="DBU70" s="235"/>
      <c r="DBV70" s="235"/>
      <c r="DBW70" s="235"/>
      <c r="DBX70" s="235"/>
      <c r="DBY70" s="235"/>
      <c r="DBZ70" s="235"/>
      <c r="DCA70" s="235"/>
      <c r="DCB70" s="235"/>
      <c r="DCC70" s="235"/>
      <c r="DCD70" s="235"/>
      <c r="DCE70" s="235"/>
      <c r="DCF70" s="235"/>
      <c r="DCG70" s="235"/>
      <c r="DCH70" s="235"/>
      <c r="DCI70" s="235"/>
      <c r="DCJ70" s="235"/>
      <c r="DCK70" s="235"/>
      <c r="DCL70" s="235"/>
      <c r="DCM70" s="235"/>
      <c r="DCN70" s="235"/>
      <c r="DCO70" s="235"/>
      <c r="DCP70" s="235"/>
      <c r="DCQ70" s="235"/>
      <c r="DCR70" s="235"/>
      <c r="DCS70" s="235"/>
      <c r="DCT70" s="235"/>
      <c r="DCU70" s="235"/>
      <c r="DCV70" s="235"/>
      <c r="DCW70" s="235"/>
      <c r="DCX70" s="235"/>
      <c r="DCY70" s="235"/>
      <c r="DCZ70" s="235"/>
      <c r="DDA70" s="235"/>
      <c r="DDB70" s="235"/>
      <c r="DDC70" s="235"/>
      <c r="DDD70" s="235"/>
      <c r="DDE70" s="235"/>
      <c r="DDF70" s="235"/>
      <c r="DDG70" s="235"/>
      <c r="DDH70" s="235"/>
      <c r="DDI70" s="235"/>
      <c r="DDJ70" s="235"/>
      <c r="DDK70" s="235"/>
      <c r="DDL70" s="235"/>
      <c r="DDM70" s="235"/>
      <c r="DDN70" s="235"/>
      <c r="DDO70" s="235"/>
      <c r="DDP70" s="235"/>
      <c r="DDQ70" s="235"/>
      <c r="DDR70" s="235"/>
      <c r="DDS70" s="235"/>
      <c r="DDT70" s="235"/>
      <c r="DDU70" s="235"/>
      <c r="DDV70" s="235"/>
      <c r="DDW70" s="235"/>
      <c r="DDX70" s="235"/>
      <c r="DDY70" s="235"/>
      <c r="DDZ70" s="235"/>
      <c r="DEA70" s="235"/>
      <c r="DEB70" s="235"/>
      <c r="DEC70" s="235"/>
      <c r="DED70" s="235"/>
      <c r="DEE70" s="235"/>
      <c r="DEF70" s="235"/>
      <c r="DEG70" s="235"/>
      <c r="DEH70" s="235"/>
      <c r="DEI70" s="235"/>
      <c r="DEJ70" s="235"/>
      <c r="DEK70" s="235"/>
      <c r="DEL70" s="235"/>
      <c r="DEM70" s="235"/>
      <c r="DEN70" s="235"/>
      <c r="DEO70" s="235"/>
      <c r="DEP70" s="235"/>
      <c r="DEQ70" s="235"/>
      <c r="DER70" s="235"/>
      <c r="DES70" s="235"/>
      <c r="DET70" s="235"/>
      <c r="DEU70" s="235"/>
      <c r="DEV70" s="235"/>
      <c r="DEW70" s="235"/>
      <c r="DEX70" s="235"/>
      <c r="DEY70" s="235"/>
      <c r="DEZ70" s="235"/>
      <c r="DFA70" s="235"/>
      <c r="DFB70" s="235"/>
      <c r="DFC70" s="235"/>
      <c r="DFD70" s="235"/>
      <c r="DFE70" s="235"/>
      <c r="DFF70" s="235"/>
      <c r="DFG70" s="235"/>
      <c r="DFH70" s="235"/>
      <c r="DFI70" s="235"/>
      <c r="DFJ70" s="235"/>
      <c r="DFK70" s="235"/>
      <c r="DFL70" s="235"/>
      <c r="DFM70" s="235"/>
      <c r="DFN70" s="235"/>
      <c r="DFO70" s="235"/>
      <c r="DFP70" s="235"/>
      <c r="DFQ70" s="235"/>
      <c r="DFR70" s="235"/>
      <c r="DFS70" s="235"/>
      <c r="DFT70" s="235"/>
      <c r="DFU70" s="235"/>
      <c r="DFV70" s="235"/>
      <c r="DFW70" s="235"/>
      <c r="DFX70" s="235"/>
      <c r="DFY70" s="235"/>
      <c r="DFZ70" s="235"/>
      <c r="DGA70" s="235"/>
      <c r="DGB70" s="235"/>
      <c r="DGC70" s="235"/>
      <c r="DGD70" s="235"/>
      <c r="DGE70" s="235"/>
      <c r="DGF70" s="235"/>
      <c r="DGG70" s="235"/>
      <c r="DGH70" s="235"/>
      <c r="DGI70" s="235"/>
      <c r="DGJ70" s="235"/>
      <c r="DGK70" s="235"/>
      <c r="DGL70" s="235"/>
      <c r="DGM70" s="235"/>
      <c r="DGN70" s="235"/>
      <c r="DGO70" s="235"/>
      <c r="DGP70" s="235"/>
      <c r="DGQ70" s="235"/>
      <c r="DGR70" s="235"/>
      <c r="DGS70" s="235"/>
      <c r="DGT70" s="235"/>
      <c r="DGU70" s="235"/>
      <c r="DGV70" s="235"/>
      <c r="DGW70" s="235"/>
      <c r="DGX70" s="235"/>
      <c r="DGY70" s="235"/>
      <c r="DGZ70" s="235"/>
      <c r="DHA70" s="235"/>
      <c r="DHB70" s="235"/>
      <c r="DHC70" s="235"/>
      <c r="DHD70" s="235"/>
      <c r="DHE70" s="235"/>
      <c r="DHF70" s="235"/>
      <c r="DHG70" s="235"/>
      <c r="DHH70" s="235"/>
      <c r="DHI70" s="235"/>
      <c r="DHJ70" s="235"/>
      <c r="DHK70" s="235"/>
      <c r="DHL70" s="235"/>
      <c r="DHM70" s="235"/>
      <c r="DHN70" s="235"/>
      <c r="DHO70" s="235"/>
      <c r="DHP70" s="235"/>
      <c r="DHQ70" s="235"/>
      <c r="DHR70" s="235"/>
      <c r="DHS70" s="235"/>
      <c r="DHT70" s="235"/>
      <c r="DHU70" s="235"/>
      <c r="DHV70" s="235"/>
      <c r="DHW70" s="235"/>
      <c r="DHX70" s="235"/>
      <c r="DHY70" s="235"/>
      <c r="DHZ70" s="235"/>
      <c r="DIA70" s="235"/>
      <c r="DIB70" s="235"/>
      <c r="DIC70" s="235"/>
      <c r="DID70" s="235"/>
      <c r="DIE70" s="235"/>
      <c r="DIF70" s="235"/>
      <c r="DIG70" s="235"/>
      <c r="DIH70" s="235"/>
      <c r="DII70" s="235"/>
      <c r="DIJ70" s="235"/>
      <c r="DIK70" s="235"/>
      <c r="DIL70" s="235"/>
      <c r="DIM70" s="235"/>
      <c r="DIN70" s="235"/>
      <c r="DIO70" s="235"/>
      <c r="DIP70" s="235"/>
      <c r="DIQ70" s="235"/>
      <c r="DIR70" s="235"/>
      <c r="DIS70" s="235"/>
      <c r="DIT70" s="235"/>
      <c r="DIU70" s="235"/>
      <c r="DIV70" s="235"/>
      <c r="DIW70" s="235"/>
      <c r="DIX70" s="235"/>
      <c r="DIY70" s="235"/>
      <c r="DIZ70" s="235"/>
      <c r="DJA70" s="235"/>
      <c r="DJB70" s="235"/>
      <c r="DJC70" s="235"/>
      <c r="DJD70" s="235"/>
      <c r="DJE70" s="235"/>
      <c r="DJF70" s="235"/>
      <c r="DJG70" s="235"/>
      <c r="DJH70" s="235"/>
      <c r="DJI70" s="235"/>
      <c r="DJJ70" s="235"/>
      <c r="DJK70" s="235"/>
      <c r="DJL70" s="235"/>
      <c r="DJM70" s="235"/>
      <c r="DJN70" s="235"/>
      <c r="DJO70" s="235"/>
      <c r="DJP70" s="235"/>
      <c r="DJQ70" s="235"/>
      <c r="DJR70" s="235"/>
      <c r="DJS70" s="235"/>
      <c r="DJT70" s="235"/>
      <c r="DJU70" s="235"/>
      <c r="DJV70" s="235"/>
      <c r="DJW70" s="235"/>
      <c r="DJX70" s="235"/>
      <c r="DJY70" s="235"/>
      <c r="DJZ70" s="235"/>
      <c r="DKA70" s="235"/>
      <c r="DKB70" s="235"/>
      <c r="DKC70" s="235"/>
      <c r="DKD70" s="235"/>
      <c r="DKE70" s="235"/>
      <c r="DKF70" s="235"/>
      <c r="DKG70" s="235"/>
      <c r="DKH70" s="235"/>
      <c r="DKI70" s="235"/>
      <c r="DKJ70" s="235"/>
      <c r="DKK70" s="235"/>
      <c r="DKL70" s="235"/>
      <c r="DKM70" s="235"/>
      <c r="DKN70" s="235"/>
      <c r="DKO70" s="235"/>
      <c r="DKP70" s="235"/>
      <c r="DKQ70" s="235"/>
      <c r="DKR70" s="235"/>
      <c r="DKS70" s="235"/>
      <c r="DKT70" s="235"/>
      <c r="DKU70" s="235"/>
      <c r="DKV70" s="235"/>
      <c r="DKW70" s="235"/>
      <c r="DKX70" s="235"/>
      <c r="DKY70" s="235"/>
      <c r="DKZ70" s="235"/>
      <c r="DLA70" s="235"/>
      <c r="DLB70" s="235"/>
      <c r="DLC70" s="235"/>
      <c r="DLD70" s="235"/>
      <c r="DLE70" s="235"/>
      <c r="DLF70" s="235"/>
      <c r="DLG70" s="235"/>
      <c r="DLH70" s="235"/>
      <c r="DLI70" s="235"/>
      <c r="DLJ70" s="235"/>
      <c r="DLK70" s="235"/>
      <c r="DLL70" s="235"/>
      <c r="DLM70" s="235"/>
      <c r="DLN70" s="235"/>
      <c r="DLO70" s="235"/>
      <c r="DLP70" s="235"/>
      <c r="DLQ70" s="235"/>
      <c r="DLR70" s="235"/>
      <c r="DLS70" s="235"/>
      <c r="DLT70" s="235"/>
      <c r="DLU70" s="235"/>
      <c r="DLV70" s="235"/>
      <c r="DLW70" s="235"/>
      <c r="DLX70" s="235"/>
      <c r="DLY70" s="235"/>
      <c r="DLZ70" s="235"/>
      <c r="DMA70" s="235"/>
      <c r="DMB70" s="235"/>
      <c r="DMC70" s="235"/>
      <c r="DMD70" s="235"/>
      <c r="DME70" s="235"/>
      <c r="DMF70" s="235"/>
      <c r="DMG70" s="235"/>
      <c r="DMH70" s="235"/>
      <c r="DMI70" s="235"/>
      <c r="DMJ70" s="235"/>
      <c r="DMK70" s="235"/>
      <c r="DML70" s="235"/>
      <c r="DMM70" s="235"/>
      <c r="DMN70" s="235"/>
      <c r="DMO70" s="235"/>
      <c r="DMP70" s="235"/>
      <c r="DMQ70" s="235"/>
      <c r="DMR70" s="235"/>
      <c r="DMS70" s="235"/>
      <c r="DMT70" s="235"/>
      <c r="DMU70" s="235"/>
      <c r="DMV70" s="235"/>
      <c r="DMW70" s="235"/>
      <c r="DMX70" s="235"/>
      <c r="DMY70" s="235"/>
      <c r="DMZ70" s="235"/>
      <c r="DNA70" s="235"/>
      <c r="DNB70" s="235"/>
      <c r="DNC70" s="235"/>
      <c r="DND70" s="235"/>
      <c r="DNE70" s="235"/>
      <c r="DNF70" s="235"/>
      <c r="DNG70" s="235"/>
      <c r="DNH70" s="235"/>
      <c r="DNI70" s="235"/>
      <c r="DNJ70" s="235"/>
      <c r="DNK70" s="235"/>
      <c r="DNL70" s="235"/>
      <c r="DNM70" s="235"/>
      <c r="DNN70" s="235"/>
      <c r="DNO70" s="235"/>
      <c r="DNP70" s="235"/>
      <c r="DNQ70" s="235"/>
      <c r="DNR70" s="235"/>
      <c r="DNS70" s="235"/>
      <c r="DNT70" s="235"/>
      <c r="DNU70" s="235"/>
      <c r="DNV70" s="235"/>
      <c r="DNW70" s="235"/>
      <c r="DNX70" s="235"/>
      <c r="DNY70" s="235"/>
      <c r="DNZ70" s="235"/>
      <c r="DOA70" s="235"/>
      <c r="DOB70" s="235"/>
      <c r="DOC70" s="235"/>
      <c r="DOD70" s="235"/>
      <c r="DOE70" s="235"/>
      <c r="DOF70" s="235"/>
      <c r="DOG70" s="235"/>
      <c r="DOH70" s="235"/>
      <c r="DOI70" s="235"/>
      <c r="DOJ70" s="235"/>
      <c r="DOK70" s="235"/>
      <c r="DOL70" s="235"/>
      <c r="DOM70" s="235"/>
      <c r="DON70" s="235"/>
      <c r="DOO70" s="235"/>
      <c r="DOP70" s="235"/>
      <c r="DOQ70" s="235"/>
      <c r="DOR70" s="235"/>
      <c r="DOS70" s="235"/>
      <c r="DOT70" s="235"/>
      <c r="DOU70" s="235"/>
      <c r="DOV70" s="235"/>
      <c r="DOW70" s="235"/>
      <c r="DOX70" s="235"/>
      <c r="DOY70" s="235"/>
      <c r="DOZ70" s="235"/>
      <c r="DPA70" s="235"/>
      <c r="DPB70" s="235"/>
      <c r="DPC70" s="235"/>
      <c r="DPD70" s="235"/>
      <c r="DPE70" s="235"/>
      <c r="DPF70" s="235"/>
      <c r="DPG70" s="235"/>
      <c r="DPH70" s="235"/>
      <c r="DPI70" s="235"/>
      <c r="DPJ70" s="235"/>
      <c r="DPK70" s="235"/>
      <c r="DPL70" s="235"/>
      <c r="DPM70" s="235"/>
      <c r="DPN70" s="235"/>
      <c r="DPO70" s="235"/>
      <c r="DPP70" s="235"/>
      <c r="DPQ70" s="235"/>
      <c r="DPR70" s="235"/>
      <c r="DPS70" s="235"/>
      <c r="DPT70" s="235"/>
      <c r="DPU70" s="235"/>
      <c r="DPV70" s="235"/>
      <c r="DPW70" s="235"/>
      <c r="DPX70" s="235"/>
      <c r="DPY70" s="235"/>
      <c r="DPZ70" s="235"/>
      <c r="DQA70" s="235"/>
      <c r="DQB70" s="235"/>
      <c r="DQC70" s="235"/>
      <c r="DQD70" s="235"/>
      <c r="DQE70" s="235"/>
      <c r="DQF70" s="235"/>
      <c r="DQG70" s="235"/>
      <c r="DQH70" s="235"/>
      <c r="DQI70" s="235"/>
      <c r="DQJ70" s="235"/>
      <c r="DQK70" s="235"/>
      <c r="DQL70" s="235"/>
      <c r="DQM70" s="235"/>
      <c r="DQN70" s="235"/>
      <c r="DQO70" s="235"/>
      <c r="DQP70" s="235"/>
      <c r="DQQ70" s="235"/>
      <c r="DQR70" s="235"/>
      <c r="DQS70" s="235"/>
      <c r="DQT70" s="235"/>
      <c r="DQU70" s="235"/>
      <c r="DQV70" s="235"/>
      <c r="DQW70" s="235"/>
      <c r="DQX70" s="235"/>
      <c r="DQY70" s="235"/>
      <c r="DQZ70" s="235"/>
      <c r="DRA70" s="235"/>
      <c r="DRB70" s="235"/>
      <c r="DRC70" s="235"/>
      <c r="DRD70" s="235"/>
      <c r="DRE70" s="235"/>
      <c r="DRF70" s="235"/>
      <c r="DRG70" s="235"/>
      <c r="DRH70" s="235"/>
      <c r="DRI70" s="235"/>
      <c r="DRJ70" s="235"/>
      <c r="DRK70" s="235"/>
      <c r="DRL70" s="235"/>
      <c r="DRM70" s="235"/>
      <c r="DRN70" s="235"/>
      <c r="DRO70" s="235"/>
      <c r="DRP70" s="235"/>
      <c r="DRQ70" s="235"/>
      <c r="DRR70" s="235"/>
      <c r="DRS70" s="235"/>
      <c r="DRT70" s="235"/>
      <c r="DRU70" s="235"/>
      <c r="DRV70" s="235"/>
      <c r="DRW70" s="235"/>
      <c r="DRX70" s="235"/>
      <c r="DRY70" s="235"/>
      <c r="DRZ70" s="235"/>
      <c r="DSA70" s="235"/>
      <c r="DSB70" s="235"/>
      <c r="DSC70" s="235"/>
      <c r="DSD70" s="235"/>
      <c r="DSE70" s="235"/>
      <c r="DSF70" s="235"/>
      <c r="DSG70" s="235"/>
      <c r="DSH70" s="235"/>
      <c r="DSI70" s="235"/>
      <c r="DSJ70" s="235"/>
      <c r="DSK70" s="235"/>
      <c r="DSL70" s="235"/>
      <c r="DSM70" s="235"/>
      <c r="DSN70" s="235"/>
      <c r="DSO70" s="235"/>
      <c r="DSP70" s="235"/>
      <c r="DSQ70" s="235"/>
      <c r="DSR70" s="235"/>
      <c r="DSS70" s="235"/>
      <c r="DST70" s="235"/>
      <c r="DSU70" s="235"/>
      <c r="DSV70" s="235"/>
      <c r="DSW70" s="235"/>
      <c r="DSX70" s="235"/>
      <c r="DSY70" s="235"/>
      <c r="DSZ70" s="235"/>
      <c r="DTA70" s="235"/>
      <c r="DTB70" s="235"/>
      <c r="DTC70" s="235"/>
      <c r="DTD70" s="235"/>
      <c r="DTE70" s="235"/>
      <c r="DTF70" s="235"/>
      <c r="DTG70" s="235"/>
      <c r="DTH70" s="235"/>
      <c r="DTI70" s="235"/>
      <c r="DTJ70" s="235"/>
      <c r="DTK70" s="235"/>
      <c r="DTL70" s="235"/>
      <c r="DTM70" s="235"/>
      <c r="DTN70" s="235"/>
      <c r="DTO70" s="235"/>
      <c r="DTP70" s="235"/>
      <c r="DTQ70" s="235"/>
      <c r="DTR70" s="235"/>
      <c r="DTS70" s="235"/>
      <c r="DTT70" s="235"/>
      <c r="DTU70" s="235"/>
      <c r="DTV70" s="235"/>
      <c r="DTW70" s="235"/>
      <c r="DTX70" s="235"/>
      <c r="DTY70" s="235"/>
      <c r="DTZ70" s="235"/>
      <c r="DUA70" s="235"/>
      <c r="DUB70" s="235"/>
      <c r="DUC70" s="235"/>
      <c r="DUD70" s="235"/>
      <c r="DUE70" s="235"/>
      <c r="DUF70" s="235"/>
      <c r="DUG70" s="235"/>
      <c r="DUH70" s="235"/>
      <c r="DUI70" s="235"/>
      <c r="DUJ70" s="235"/>
      <c r="DUK70" s="235"/>
      <c r="DUL70" s="235"/>
      <c r="DUM70" s="235"/>
      <c r="DUN70" s="235"/>
      <c r="DUO70" s="235"/>
      <c r="DUP70" s="235"/>
      <c r="DUQ70" s="235"/>
      <c r="DUR70" s="235"/>
      <c r="DUS70" s="235"/>
      <c r="DUT70" s="235"/>
      <c r="DUU70" s="235"/>
      <c r="DUV70" s="235"/>
      <c r="DUW70" s="235"/>
      <c r="DUX70" s="235"/>
      <c r="DUY70" s="235"/>
      <c r="DUZ70" s="235"/>
      <c r="DVA70" s="235"/>
      <c r="DVB70" s="235"/>
      <c r="DVC70" s="235"/>
      <c r="DVD70" s="235"/>
      <c r="DVE70" s="235"/>
      <c r="DVF70" s="235"/>
      <c r="DVG70" s="235"/>
      <c r="DVH70" s="235"/>
      <c r="DVI70" s="235"/>
      <c r="DVJ70" s="235"/>
      <c r="DVK70" s="235"/>
      <c r="DVL70" s="235"/>
      <c r="DVM70" s="235"/>
      <c r="DVN70" s="235"/>
      <c r="DVO70" s="235"/>
      <c r="DVP70" s="235"/>
      <c r="DVQ70" s="235"/>
      <c r="DVR70" s="235"/>
      <c r="DVS70" s="235"/>
      <c r="DVT70" s="235"/>
      <c r="DVU70" s="235"/>
      <c r="DVV70" s="235"/>
      <c r="DVW70" s="235"/>
      <c r="DVX70" s="235"/>
      <c r="DVY70" s="235"/>
      <c r="DVZ70" s="235"/>
      <c r="DWA70" s="235"/>
      <c r="DWB70" s="235"/>
      <c r="DWC70" s="235"/>
      <c r="DWD70" s="235"/>
      <c r="DWE70" s="235"/>
      <c r="DWF70" s="235"/>
      <c r="DWG70" s="235"/>
      <c r="DWH70" s="235"/>
      <c r="DWI70" s="235"/>
      <c r="DWJ70" s="235"/>
      <c r="DWK70" s="235"/>
      <c r="DWL70" s="235"/>
      <c r="DWM70" s="235"/>
      <c r="DWN70" s="235"/>
      <c r="DWO70" s="235"/>
      <c r="DWP70" s="235"/>
      <c r="DWQ70" s="235"/>
      <c r="DWR70" s="235"/>
      <c r="DWS70" s="235"/>
      <c r="DWT70" s="235"/>
      <c r="DWU70" s="235"/>
      <c r="DWV70" s="235"/>
      <c r="DWW70" s="235"/>
      <c r="DWX70" s="235"/>
      <c r="DWY70" s="235"/>
      <c r="DWZ70" s="235"/>
      <c r="DXA70" s="235"/>
      <c r="DXB70" s="235"/>
      <c r="DXC70" s="235"/>
      <c r="DXD70" s="235"/>
      <c r="DXE70" s="235"/>
      <c r="DXF70" s="235"/>
      <c r="DXG70" s="235"/>
      <c r="DXH70" s="235"/>
      <c r="DXI70" s="235"/>
      <c r="DXJ70" s="235"/>
      <c r="DXK70" s="235"/>
      <c r="DXL70" s="235"/>
      <c r="DXM70" s="235"/>
      <c r="DXN70" s="235"/>
      <c r="DXO70" s="235"/>
      <c r="DXP70" s="235"/>
      <c r="DXQ70" s="235"/>
      <c r="DXR70" s="235"/>
      <c r="DXS70" s="235"/>
      <c r="DXT70" s="235"/>
      <c r="DXU70" s="235"/>
      <c r="DXV70" s="235"/>
      <c r="DXW70" s="235"/>
      <c r="DXX70" s="235"/>
      <c r="DXY70" s="235"/>
      <c r="DXZ70" s="235"/>
      <c r="DYA70" s="235"/>
      <c r="DYB70" s="235"/>
      <c r="DYC70" s="235"/>
      <c r="DYD70" s="235"/>
      <c r="DYE70" s="235"/>
      <c r="DYF70" s="235"/>
      <c r="DYG70" s="235"/>
      <c r="DYH70" s="235"/>
      <c r="DYI70" s="235"/>
      <c r="DYJ70" s="235"/>
      <c r="DYK70" s="235"/>
      <c r="DYL70" s="235"/>
      <c r="DYM70" s="235"/>
      <c r="DYN70" s="235"/>
      <c r="DYO70" s="235"/>
      <c r="DYP70" s="235"/>
      <c r="DYQ70" s="235"/>
      <c r="DYR70" s="235"/>
      <c r="DYS70" s="235"/>
      <c r="DYT70" s="235"/>
      <c r="DYU70" s="235"/>
      <c r="DYV70" s="235"/>
      <c r="DYW70" s="235"/>
      <c r="DYX70" s="235"/>
      <c r="DYY70" s="235"/>
      <c r="DYZ70" s="235"/>
      <c r="DZA70" s="235"/>
      <c r="DZB70" s="235"/>
      <c r="DZC70" s="235"/>
      <c r="DZD70" s="235"/>
      <c r="DZE70" s="235"/>
      <c r="DZF70" s="235"/>
      <c r="DZG70" s="235"/>
      <c r="DZH70" s="235"/>
      <c r="DZI70" s="235"/>
      <c r="DZJ70" s="235"/>
      <c r="DZK70" s="235"/>
      <c r="DZL70" s="235"/>
      <c r="DZM70" s="235"/>
      <c r="DZN70" s="235"/>
      <c r="DZO70" s="235"/>
      <c r="DZP70" s="235"/>
      <c r="DZQ70" s="235"/>
      <c r="DZR70" s="235"/>
      <c r="DZS70" s="235"/>
      <c r="DZT70" s="235"/>
      <c r="DZU70" s="235"/>
      <c r="DZV70" s="235"/>
      <c r="DZW70" s="235"/>
      <c r="DZX70" s="235"/>
      <c r="DZY70" s="235"/>
      <c r="DZZ70" s="235"/>
      <c r="EAA70" s="235"/>
      <c r="EAB70" s="235"/>
      <c r="EAC70" s="235"/>
      <c r="EAD70" s="235"/>
      <c r="EAE70" s="235"/>
      <c r="EAF70" s="235"/>
      <c r="EAG70" s="235"/>
      <c r="EAH70" s="235"/>
      <c r="EAI70" s="235"/>
      <c r="EAJ70" s="235"/>
      <c r="EAK70" s="235"/>
      <c r="EAL70" s="235"/>
      <c r="EAM70" s="235"/>
      <c r="EAN70" s="235"/>
      <c r="EAO70" s="235"/>
      <c r="EAP70" s="235"/>
      <c r="EAQ70" s="235"/>
      <c r="EAR70" s="235"/>
      <c r="EAS70" s="235"/>
      <c r="EAT70" s="235"/>
      <c r="EAU70" s="235"/>
      <c r="EAV70" s="235"/>
      <c r="EAW70" s="235"/>
      <c r="EAX70" s="235"/>
      <c r="EAY70" s="235"/>
      <c r="EAZ70" s="235"/>
      <c r="EBA70" s="235"/>
      <c r="EBB70" s="235"/>
      <c r="EBC70" s="235"/>
      <c r="EBD70" s="235"/>
      <c r="EBE70" s="235"/>
      <c r="EBF70" s="235"/>
      <c r="EBG70" s="235"/>
      <c r="EBH70" s="235"/>
      <c r="EBI70" s="235"/>
      <c r="EBJ70" s="235"/>
      <c r="EBK70" s="235"/>
      <c r="EBL70" s="235"/>
      <c r="EBM70" s="235"/>
      <c r="EBN70" s="235"/>
      <c r="EBO70" s="235"/>
      <c r="EBP70" s="235"/>
      <c r="EBQ70" s="235"/>
      <c r="EBR70" s="235"/>
      <c r="EBS70" s="235"/>
      <c r="EBT70" s="235"/>
      <c r="EBU70" s="235"/>
      <c r="EBV70" s="235"/>
      <c r="EBW70" s="235"/>
      <c r="EBX70" s="235"/>
      <c r="EBY70" s="235"/>
      <c r="EBZ70" s="235"/>
      <c r="ECA70" s="235"/>
      <c r="ECB70" s="235"/>
      <c r="ECC70" s="235"/>
      <c r="ECD70" s="235"/>
      <c r="ECE70" s="235"/>
      <c r="ECF70" s="235"/>
      <c r="ECG70" s="235"/>
      <c r="ECH70" s="235"/>
      <c r="ECI70" s="235"/>
      <c r="ECJ70" s="235"/>
      <c r="ECK70" s="235"/>
      <c r="ECL70" s="235"/>
      <c r="ECM70" s="235"/>
      <c r="ECN70" s="235"/>
      <c r="ECO70" s="235"/>
      <c r="ECP70" s="235"/>
      <c r="ECQ70" s="235"/>
      <c r="ECR70" s="235"/>
      <c r="ECS70" s="235"/>
      <c r="ECT70" s="235"/>
      <c r="ECU70" s="235"/>
      <c r="ECV70" s="235"/>
      <c r="ECW70" s="235"/>
      <c r="ECX70" s="235"/>
      <c r="ECY70" s="235"/>
      <c r="ECZ70" s="235"/>
      <c r="EDA70" s="235"/>
      <c r="EDB70" s="235"/>
      <c r="EDC70" s="235"/>
      <c r="EDD70" s="235"/>
      <c r="EDE70" s="235"/>
      <c r="EDF70" s="235"/>
      <c r="EDG70" s="235"/>
      <c r="EDH70" s="235"/>
      <c r="EDI70" s="235"/>
      <c r="EDJ70" s="235"/>
      <c r="EDK70" s="235"/>
      <c r="EDL70" s="235"/>
      <c r="EDM70" s="235"/>
      <c r="EDN70" s="235"/>
      <c r="EDO70" s="235"/>
      <c r="EDP70" s="235"/>
      <c r="EDQ70" s="235"/>
      <c r="EDR70" s="235"/>
      <c r="EDS70" s="235"/>
      <c r="EDT70" s="235"/>
      <c r="EDU70" s="235"/>
      <c r="EDV70" s="235"/>
      <c r="EDW70" s="235"/>
      <c r="EDX70" s="235"/>
      <c r="EDY70" s="235"/>
      <c r="EDZ70" s="235"/>
      <c r="EEA70" s="235"/>
      <c r="EEB70" s="235"/>
      <c r="EEC70" s="235"/>
      <c r="EED70" s="235"/>
      <c r="EEE70" s="235"/>
      <c r="EEF70" s="235"/>
      <c r="EEG70" s="235"/>
      <c r="EEH70" s="235"/>
      <c r="EEI70" s="235"/>
      <c r="EEJ70" s="235"/>
      <c r="EEK70" s="235"/>
      <c r="EEL70" s="235"/>
      <c r="EEM70" s="235"/>
      <c r="EEN70" s="235"/>
      <c r="EEO70" s="235"/>
      <c r="EEP70" s="235"/>
      <c r="EEQ70" s="235"/>
      <c r="EER70" s="235"/>
      <c r="EES70" s="235"/>
      <c r="EET70" s="235"/>
      <c r="EEU70" s="235"/>
      <c r="EEV70" s="235"/>
      <c r="EEW70" s="235"/>
      <c r="EEX70" s="235"/>
      <c r="EEY70" s="235"/>
      <c r="EEZ70" s="235"/>
      <c r="EFA70" s="235"/>
      <c r="EFB70" s="235"/>
      <c r="EFC70" s="235"/>
      <c r="EFD70" s="235"/>
      <c r="EFE70" s="235"/>
      <c r="EFF70" s="235"/>
      <c r="EFG70" s="235"/>
      <c r="EFH70" s="235"/>
      <c r="EFI70" s="235"/>
      <c r="EFJ70" s="235"/>
      <c r="EFK70" s="235"/>
      <c r="EFL70" s="235"/>
      <c r="EFM70" s="235"/>
      <c r="EFN70" s="235"/>
      <c r="EFO70" s="235"/>
      <c r="EFP70" s="235"/>
      <c r="EFQ70" s="235"/>
      <c r="EFR70" s="235"/>
      <c r="EFS70" s="235"/>
      <c r="EFT70" s="235"/>
      <c r="EFU70" s="235"/>
      <c r="EFV70" s="235"/>
      <c r="EFW70" s="235"/>
      <c r="EFX70" s="235"/>
      <c r="EFY70" s="235"/>
      <c r="EFZ70" s="235"/>
      <c r="EGA70" s="235"/>
      <c r="EGB70" s="235"/>
      <c r="EGC70" s="235"/>
      <c r="EGD70" s="235"/>
      <c r="EGE70" s="235"/>
      <c r="EGF70" s="235"/>
      <c r="EGG70" s="235"/>
      <c r="EGH70" s="235"/>
      <c r="EGI70" s="235"/>
      <c r="EGJ70" s="235"/>
      <c r="EGK70" s="235"/>
      <c r="EGL70" s="235"/>
      <c r="EGM70" s="235"/>
      <c r="EGN70" s="235"/>
      <c r="EGO70" s="235"/>
      <c r="EGP70" s="235"/>
      <c r="EGQ70" s="235"/>
      <c r="EGR70" s="235"/>
      <c r="EGS70" s="235"/>
      <c r="EGT70" s="235"/>
      <c r="EGU70" s="235"/>
      <c r="EGV70" s="235"/>
      <c r="EGW70" s="235"/>
      <c r="EGX70" s="235"/>
      <c r="EGY70" s="235"/>
      <c r="EGZ70" s="235"/>
      <c r="EHA70" s="235"/>
      <c r="EHB70" s="235"/>
      <c r="EHC70" s="235"/>
      <c r="EHD70" s="235"/>
      <c r="EHE70" s="235"/>
      <c r="EHF70" s="235"/>
      <c r="EHG70" s="235"/>
      <c r="EHH70" s="235"/>
      <c r="EHI70" s="235"/>
      <c r="EHJ70" s="235"/>
      <c r="EHK70" s="235"/>
      <c r="EHL70" s="235"/>
      <c r="EHM70" s="235"/>
      <c r="EHN70" s="235"/>
      <c r="EHO70" s="235"/>
      <c r="EHP70" s="235"/>
      <c r="EHQ70" s="235"/>
      <c r="EHR70" s="235"/>
      <c r="EHS70" s="235"/>
      <c r="EHT70" s="235"/>
      <c r="EHU70" s="235"/>
      <c r="EHV70" s="235"/>
      <c r="EHW70" s="235"/>
      <c r="EHX70" s="235"/>
      <c r="EHY70" s="235"/>
      <c r="EHZ70" s="235"/>
      <c r="EIA70" s="235"/>
      <c r="EIB70" s="235"/>
      <c r="EIC70" s="235"/>
      <c r="EID70" s="235"/>
      <c r="EIE70" s="235"/>
      <c r="EIF70" s="235"/>
      <c r="EIG70" s="235"/>
      <c r="EIH70" s="235"/>
      <c r="EII70" s="235"/>
      <c r="EIJ70" s="235"/>
      <c r="EIK70" s="235"/>
      <c r="EIL70" s="235"/>
      <c r="EIM70" s="235"/>
      <c r="EIN70" s="235"/>
      <c r="EIO70" s="235"/>
      <c r="EIP70" s="235"/>
      <c r="EIQ70" s="235"/>
      <c r="EIR70" s="235"/>
      <c r="EIS70" s="235"/>
      <c r="EIT70" s="235"/>
      <c r="EIU70" s="235"/>
      <c r="EIV70" s="235"/>
      <c r="EIW70" s="235"/>
      <c r="EIX70" s="235"/>
      <c r="EIY70" s="235"/>
      <c r="EIZ70" s="235"/>
      <c r="EJA70" s="235"/>
      <c r="EJB70" s="235"/>
      <c r="EJC70" s="235"/>
      <c r="EJD70" s="235"/>
      <c r="EJE70" s="235"/>
      <c r="EJF70" s="235"/>
      <c r="EJG70" s="235"/>
      <c r="EJH70" s="235"/>
      <c r="EJI70" s="235"/>
      <c r="EJJ70" s="235"/>
      <c r="EJK70" s="235"/>
      <c r="EJL70" s="235"/>
      <c r="EJM70" s="235"/>
      <c r="EJN70" s="235"/>
      <c r="EJO70" s="235"/>
      <c r="EJP70" s="235"/>
      <c r="EJQ70" s="235"/>
      <c r="EJR70" s="235"/>
      <c r="EJS70" s="235"/>
      <c r="EJT70" s="235"/>
      <c r="EJU70" s="235"/>
      <c r="EJV70" s="235"/>
      <c r="EJW70" s="235"/>
      <c r="EJX70" s="235"/>
      <c r="EJY70" s="235"/>
      <c r="EJZ70" s="235"/>
      <c r="EKA70" s="235"/>
      <c r="EKB70" s="235"/>
      <c r="EKC70" s="235"/>
      <c r="EKD70" s="235"/>
      <c r="EKE70" s="235"/>
      <c r="EKF70" s="235"/>
      <c r="EKG70" s="235"/>
      <c r="EKH70" s="235"/>
      <c r="EKI70" s="235"/>
      <c r="EKJ70" s="235"/>
      <c r="EKK70" s="235"/>
      <c r="EKL70" s="235"/>
      <c r="EKM70" s="235"/>
      <c r="EKN70" s="235"/>
      <c r="EKO70" s="235"/>
      <c r="EKP70" s="235"/>
      <c r="EKQ70" s="235"/>
      <c r="EKR70" s="235"/>
      <c r="EKS70" s="235"/>
      <c r="EKT70" s="235"/>
      <c r="EKU70" s="235"/>
      <c r="EKV70" s="235"/>
      <c r="EKW70" s="235"/>
      <c r="EKX70" s="235"/>
      <c r="EKY70" s="235"/>
      <c r="EKZ70" s="235"/>
      <c r="ELA70" s="235"/>
      <c r="ELB70" s="235"/>
      <c r="ELC70" s="235"/>
      <c r="ELD70" s="235"/>
      <c r="ELE70" s="235"/>
      <c r="ELF70" s="235"/>
      <c r="ELG70" s="235"/>
      <c r="ELH70" s="235"/>
      <c r="ELI70" s="235"/>
      <c r="ELJ70" s="235"/>
      <c r="ELK70" s="235"/>
      <c r="ELL70" s="235"/>
      <c r="ELM70" s="235"/>
      <c r="ELN70" s="235"/>
      <c r="ELO70" s="235"/>
      <c r="ELP70" s="235"/>
      <c r="ELQ70" s="235"/>
      <c r="ELR70" s="235"/>
      <c r="ELS70" s="235"/>
      <c r="ELT70" s="235"/>
      <c r="ELU70" s="235"/>
      <c r="ELV70" s="235"/>
      <c r="ELW70" s="235"/>
      <c r="ELX70" s="235"/>
      <c r="ELY70" s="235"/>
      <c r="ELZ70" s="235"/>
      <c r="EMA70" s="235"/>
      <c r="EMB70" s="235"/>
      <c r="EMC70" s="235"/>
      <c r="EMD70" s="235"/>
      <c r="EME70" s="235"/>
      <c r="EMF70" s="235"/>
      <c r="EMG70" s="235"/>
      <c r="EMH70" s="235"/>
      <c r="EMI70" s="235"/>
      <c r="EMJ70" s="235"/>
      <c r="EMK70" s="235"/>
      <c r="EML70" s="235"/>
      <c r="EMM70" s="235"/>
      <c r="EMN70" s="235"/>
      <c r="EMO70" s="235"/>
      <c r="EMP70" s="235"/>
      <c r="EMQ70" s="235"/>
      <c r="EMR70" s="235"/>
      <c r="EMS70" s="235"/>
      <c r="EMT70" s="235"/>
      <c r="EMU70" s="235"/>
      <c r="EMV70" s="235"/>
      <c r="EMW70" s="235"/>
      <c r="EMX70" s="235"/>
      <c r="EMY70" s="235"/>
      <c r="EMZ70" s="235"/>
      <c r="ENA70" s="235"/>
      <c r="ENB70" s="235"/>
      <c r="ENC70" s="235"/>
      <c r="END70" s="235"/>
      <c r="ENE70" s="235"/>
      <c r="ENF70" s="235"/>
      <c r="ENG70" s="235"/>
      <c r="ENH70" s="235"/>
      <c r="ENI70" s="235"/>
      <c r="ENJ70" s="235"/>
      <c r="ENK70" s="235"/>
      <c r="ENL70" s="235"/>
      <c r="ENM70" s="235"/>
      <c r="ENN70" s="235"/>
      <c r="ENO70" s="235"/>
      <c r="ENP70" s="235"/>
      <c r="ENQ70" s="235"/>
      <c r="ENR70" s="235"/>
      <c r="ENS70" s="235"/>
      <c r="ENT70" s="235"/>
      <c r="ENU70" s="235"/>
      <c r="ENV70" s="235"/>
      <c r="ENW70" s="235"/>
      <c r="ENX70" s="235"/>
      <c r="ENY70" s="235"/>
      <c r="ENZ70" s="235"/>
      <c r="EOA70" s="235"/>
      <c r="EOB70" s="235"/>
      <c r="EOC70" s="235"/>
      <c r="EOD70" s="235"/>
      <c r="EOE70" s="235"/>
      <c r="EOF70" s="235"/>
      <c r="EOG70" s="235"/>
      <c r="EOH70" s="235"/>
      <c r="EOI70" s="235"/>
      <c r="EOJ70" s="235"/>
      <c r="EOK70" s="235"/>
      <c r="EOL70" s="235"/>
      <c r="EOM70" s="235"/>
      <c r="EON70" s="235"/>
      <c r="EOO70" s="235"/>
      <c r="EOP70" s="235"/>
      <c r="EOQ70" s="235"/>
      <c r="EOR70" s="235"/>
      <c r="EOS70" s="235"/>
      <c r="EOT70" s="235"/>
      <c r="EOU70" s="235"/>
      <c r="EOV70" s="235"/>
      <c r="EOW70" s="235"/>
      <c r="EOX70" s="235"/>
      <c r="EOY70" s="235"/>
      <c r="EOZ70" s="235"/>
      <c r="EPA70" s="235"/>
      <c r="EPB70" s="235"/>
      <c r="EPC70" s="235"/>
      <c r="EPD70" s="235"/>
      <c r="EPE70" s="235"/>
      <c r="EPF70" s="235"/>
      <c r="EPG70" s="235"/>
      <c r="EPH70" s="235"/>
      <c r="EPI70" s="235"/>
      <c r="EPJ70" s="235"/>
      <c r="EPK70" s="235"/>
      <c r="EPL70" s="235"/>
      <c r="EPM70" s="235"/>
      <c r="EPN70" s="235"/>
      <c r="EPO70" s="235"/>
      <c r="EPP70" s="235"/>
      <c r="EPQ70" s="235"/>
      <c r="EPR70" s="235"/>
      <c r="EPS70" s="235"/>
      <c r="EPT70" s="235"/>
      <c r="EPU70" s="235"/>
      <c r="EPV70" s="235"/>
      <c r="EPW70" s="235"/>
      <c r="EPX70" s="235"/>
      <c r="EPY70" s="235"/>
      <c r="EPZ70" s="235"/>
      <c r="EQA70" s="235"/>
      <c r="EQB70" s="235"/>
      <c r="EQC70" s="235"/>
      <c r="EQD70" s="235"/>
      <c r="EQE70" s="235"/>
      <c r="EQF70" s="235"/>
      <c r="EQG70" s="235"/>
      <c r="EQH70" s="235"/>
      <c r="EQI70" s="235"/>
      <c r="EQJ70" s="235"/>
      <c r="EQK70" s="235"/>
      <c r="EQL70" s="235"/>
      <c r="EQM70" s="235"/>
      <c r="EQN70" s="235"/>
      <c r="EQO70" s="235"/>
      <c r="EQP70" s="235"/>
      <c r="EQQ70" s="235"/>
      <c r="EQR70" s="235"/>
      <c r="EQS70" s="235"/>
      <c r="EQT70" s="235"/>
      <c r="EQU70" s="235"/>
      <c r="EQV70" s="235"/>
      <c r="EQW70" s="235"/>
      <c r="EQX70" s="235"/>
      <c r="EQY70" s="235"/>
      <c r="EQZ70" s="235"/>
      <c r="ERA70" s="235"/>
      <c r="ERB70" s="235"/>
      <c r="ERC70" s="235"/>
      <c r="ERD70" s="235"/>
      <c r="ERE70" s="235"/>
      <c r="ERF70" s="235"/>
      <c r="ERG70" s="235"/>
      <c r="ERH70" s="235"/>
      <c r="ERI70" s="235"/>
      <c r="ERJ70" s="235"/>
      <c r="ERK70" s="235"/>
      <c r="ERL70" s="235"/>
      <c r="ERM70" s="235"/>
      <c r="ERN70" s="235"/>
      <c r="ERO70" s="235"/>
      <c r="ERP70" s="235"/>
      <c r="ERQ70" s="235"/>
      <c r="ERR70" s="235"/>
      <c r="ERS70" s="235"/>
      <c r="ERT70" s="235"/>
      <c r="ERU70" s="235"/>
      <c r="ERV70" s="235"/>
      <c r="ERW70" s="235"/>
      <c r="ERX70" s="235"/>
      <c r="ERY70" s="235"/>
      <c r="ERZ70" s="235"/>
      <c r="ESA70" s="235"/>
      <c r="ESB70" s="235"/>
      <c r="ESC70" s="235"/>
      <c r="ESD70" s="235"/>
      <c r="ESE70" s="235"/>
      <c r="ESF70" s="235"/>
      <c r="ESG70" s="235"/>
      <c r="ESH70" s="235"/>
      <c r="ESI70" s="235"/>
      <c r="ESJ70" s="235"/>
      <c r="ESK70" s="235"/>
      <c r="ESL70" s="235"/>
      <c r="ESM70" s="235"/>
      <c r="ESN70" s="235"/>
      <c r="ESO70" s="235"/>
      <c r="ESP70" s="235"/>
      <c r="ESQ70" s="235"/>
      <c r="ESR70" s="235"/>
      <c r="ESS70" s="235"/>
      <c r="EST70" s="235"/>
      <c r="ESU70" s="235"/>
      <c r="ESV70" s="235"/>
      <c r="ESW70" s="235"/>
      <c r="ESX70" s="235"/>
      <c r="ESY70" s="235"/>
      <c r="ESZ70" s="235"/>
      <c r="ETA70" s="235"/>
      <c r="ETB70" s="235"/>
      <c r="ETC70" s="235"/>
      <c r="ETD70" s="235"/>
      <c r="ETE70" s="235"/>
      <c r="ETF70" s="235"/>
      <c r="ETG70" s="235"/>
      <c r="ETH70" s="235"/>
      <c r="ETI70" s="235"/>
      <c r="ETJ70" s="235"/>
      <c r="ETK70" s="235"/>
      <c r="ETL70" s="235"/>
      <c r="ETM70" s="235"/>
      <c r="ETN70" s="235"/>
      <c r="ETO70" s="235"/>
      <c r="ETP70" s="235"/>
      <c r="ETQ70" s="235"/>
      <c r="ETR70" s="235"/>
      <c r="ETS70" s="235"/>
      <c r="ETT70" s="235"/>
      <c r="ETU70" s="235"/>
      <c r="ETV70" s="235"/>
      <c r="ETW70" s="235"/>
      <c r="ETX70" s="235"/>
      <c r="ETY70" s="235"/>
      <c r="ETZ70" s="235"/>
      <c r="EUA70" s="235"/>
      <c r="EUB70" s="235"/>
      <c r="EUC70" s="235"/>
      <c r="EUD70" s="235"/>
      <c r="EUE70" s="235"/>
      <c r="EUF70" s="235"/>
      <c r="EUG70" s="235"/>
      <c r="EUH70" s="235"/>
      <c r="EUI70" s="235"/>
      <c r="EUJ70" s="235"/>
      <c r="EUK70" s="235"/>
      <c r="EUL70" s="235"/>
      <c r="EUM70" s="235"/>
      <c r="EUN70" s="235"/>
      <c r="EUO70" s="235"/>
      <c r="EUP70" s="235"/>
      <c r="EUQ70" s="235"/>
      <c r="EUR70" s="235"/>
      <c r="EUS70" s="235"/>
      <c r="EUT70" s="235"/>
      <c r="EUU70" s="235"/>
      <c r="EUV70" s="235"/>
      <c r="EUW70" s="235"/>
      <c r="EUX70" s="235"/>
      <c r="EUY70" s="235"/>
      <c r="EUZ70" s="235"/>
      <c r="EVA70" s="235"/>
      <c r="EVB70" s="235"/>
      <c r="EVC70" s="235"/>
      <c r="EVD70" s="235"/>
      <c r="EVE70" s="235"/>
      <c r="EVF70" s="235"/>
      <c r="EVG70" s="235"/>
      <c r="EVH70" s="235"/>
      <c r="EVI70" s="235"/>
      <c r="EVJ70" s="235"/>
      <c r="EVK70" s="235"/>
      <c r="EVL70" s="235"/>
      <c r="EVM70" s="235"/>
      <c r="EVN70" s="235"/>
      <c r="EVO70" s="235"/>
      <c r="EVP70" s="235"/>
      <c r="EVQ70" s="235"/>
      <c r="EVR70" s="235"/>
      <c r="EVS70" s="235"/>
      <c r="EVT70" s="235"/>
      <c r="EVU70" s="235"/>
      <c r="EVV70" s="235"/>
      <c r="EVW70" s="235"/>
      <c r="EVX70" s="235"/>
      <c r="EVY70" s="235"/>
      <c r="EVZ70" s="235"/>
      <c r="EWA70" s="235"/>
      <c r="EWB70" s="235"/>
      <c r="EWC70" s="235"/>
      <c r="EWD70" s="235"/>
      <c r="EWE70" s="235"/>
      <c r="EWF70" s="235"/>
      <c r="EWG70" s="235"/>
      <c r="EWH70" s="235"/>
      <c r="EWI70" s="235"/>
      <c r="EWJ70" s="235"/>
      <c r="EWK70" s="235"/>
      <c r="EWL70" s="235"/>
      <c r="EWM70" s="235"/>
      <c r="EWN70" s="235"/>
      <c r="EWO70" s="235"/>
      <c r="EWP70" s="235"/>
      <c r="EWQ70" s="235"/>
      <c r="EWR70" s="235"/>
      <c r="EWS70" s="235"/>
      <c r="EWT70" s="235"/>
      <c r="EWU70" s="235"/>
      <c r="EWV70" s="235"/>
      <c r="EWW70" s="235"/>
      <c r="EWX70" s="235"/>
      <c r="EWY70" s="235"/>
      <c r="EWZ70" s="235"/>
      <c r="EXA70" s="235"/>
      <c r="EXB70" s="235"/>
      <c r="EXC70" s="235"/>
      <c r="EXD70" s="235"/>
      <c r="EXE70" s="235"/>
      <c r="EXF70" s="235"/>
      <c r="EXG70" s="235"/>
      <c r="EXH70" s="235"/>
      <c r="EXI70" s="235"/>
      <c r="EXJ70" s="235"/>
      <c r="EXK70" s="235"/>
      <c r="EXL70" s="235"/>
      <c r="EXM70" s="235"/>
      <c r="EXN70" s="235"/>
      <c r="EXO70" s="235"/>
      <c r="EXP70" s="235"/>
      <c r="EXQ70" s="235"/>
      <c r="EXR70" s="235"/>
      <c r="EXS70" s="235"/>
      <c r="EXT70" s="235"/>
      <c r="EXU70" s="235"/>
      <c r="EXV70" s="235"/>
      <c r="EXW70" s="235"/>
      <c r="EXX70" s="235"/>
      <c r="EXY70" s="235"/>
      <c r="EXZ70" s="235"/>
      <c r="EYA70" s="235"/>
      <c r="EYB70" s="235"/>
      <c r="EYC70" s="235"/>
      <c r="EYD70" s="235"/>
      <c r="EYE70" s="235"/>
      <c r="EYF70" s="235"/>
      <c r="EYG70" s="235"/>
      <c r="EYH70" s="235"/>
      <c r="EYI70" s="235"/>
      <c r="EYJ70" s="235"/>
      <c r="EYK70" s="235"/>
      <c r="EYL70" s="235"/>
      <c r="EYM70" s="235"/>
      <c r="EYN70" s="235"/>
      <c r="EYO70" s="235"/>
      <c r="EYP70" s="235"/>
      <c r="EYQ70" s="235"/>
      <c r="EYR70" s="235"/>
      <c r="EYS70" s="235"/>
      <c r="EYT70" s="235"/>
      <c r="EYU70" s="235"/>
      <c r="EYV70" s="235"/>
      <c r="EYW70" s="235"/>
      <c r="EYX70" s="235"/>
      <c r="EYY70" s="235"/>
      <c r="EYZ70" s="235"/>
      <c r="EZA70" s="235"/>
      <c r="EZB70" s="235"/>
      <c r="EZC70" s="235"/>
      <c r="EZD70" s="235"/>
      <c r="EZE70" s="235"/>
      <c r="EZF70" s="235"/>
      <c r="EZG70" s="235"/>
      <c r="EZH70" s="235"/>
      <c r="EZI70" s="235"/>
      <c r="EZJ70" s="235"/>
      <c r="EZK70" s="235"/>
      <c r="EZL70" s="235"/>
      <c r="EZM70" s="235"/>
      <c r="EZN70" s="235"/>
      <c r="EZO70" s="235"/>
      <c r="EZP70" s="235"/>
      <c r="EZQ70" s="235"/>
      <c r="EZR70" s="235"/>
      <c r="EZS70" s="235"/>
      <c r="EZT70" s="235"/>
      <c r="EZU70" s="235"/>
      <c r="EZV70" s="235"/>
      <c r="EZW70" s="235"/>
      <c r="EZX70" s="235"/>
      <c r="EZY70" s="235"/>
      <c r="EZZ70" s="235"/>
      <c r="FAA70" s="235"/>
      <c r="FAB70" s="235"/>
      <c r="FAC70" s="235"/>
      <c r="FAD70" s="235"/>
      <c r="FAE70" s="235"/>
      <c r="FAF70" s="235"/>
      <c r="FAG70" s="235"/>
      <c r="FAH70" s="235"/>
      <c r="FAI70" s="235"/>
      <c r="FAJ70" s="235"/>
      <c r="FAK70" s="235"/>
      <c r="FAL70" s="235"/>
      <c r="FAM70" s="235"/>
      <c r="FAN70" s="235"/>
      <c r="FAO70" s="235"/>
      <c r="FAP70" s="235"/>
      <c r="FAQ70" s="235"/>
      <c r="FAR70" s="235"/>
      <c r="FAS70" s="235"/>
      <c r="FAT70" s="235"/>
      <c r="FAU70" s="235"/>
      <c r="FAV70" s="235"/>
      <c r="FAW70" s="235"/>
      <c r="FAX70" s="235"/>
      <c r="FAY70" s="235"/>
      <c r="FAZ70" s="235"/>
      <c r="FBA70" s="235"/>
      <c r="FBB70" s="235"/>
      <c r="FBC70" s="235"/>
      <c r="FBD70" s="235"/>
      <c r="FBE70" s="235"/>
      <c r="FBF70" s="235"/>
      <c r="FBG70" s="235"/>
      <c r="FBH70" s="235"/>
      <c r="FBI70" s="235"/>
      <c r="FBJ70" s="235"/>
      <c r="FBK70" s="235"/>
      <c r="FBL70" s="235"/>
      <c r="FBM70" s="235"/>
      <c r="FBN70" s="235"/>
      <c r="FBO70" s="235"/>
      <c r="FBP70" s="235"/>
      <c r="FBQ70" s="235"/>
      <c r="FBR70" s="235"/>
      <c r="FBS70" s="235"/>
      <c r="FBT70" s="235"/>
      <c r="FBU70" s="235"/>
      <c r="FBV70" s="235"/>
      <c r="FBW70" s="235"/>
      <c r="FBX70" s="235"/>
      <c r="FBY70" s="235"/>
      <c r="FBZ70" s="235"/>
      <c r="FCA70" s="235"/>
      <c r="FCB70" s="235"/>
      <c r="FCC70" s="235"/>
      <c r="FCD70" s="235"/>
      <c r="FCE70" s="235"/>
      <c r="FCF70" s="235"/>
      <c r="FCG70" s="235"/>
      <c r="FCH70" s="235"/>
      <c r="FCI70" s="235"/>
      <c r="FCJ70" s="235"/>
      <c r="FCK70" s="235"/>
      <c r="FCL70" s="235"/>
      <c r="FCM70" s="235"/>
      <c r="FCN70" s="235"/>
      <c r="FCO70" s="235"/>
      <c r="FCP70" s="235"/>
      <c r="FCQ70" s="235"/>
      <c r="FCR70" s="235"/>
      <c r="FCS70" s="235"/>
      <c r="FCT70" s="235"/>
      <c r="FCU70" s="235"/>
      <c r="FCV70" s="235"/>
      <c r="FCW70" s="235"/>
      <c r="FCX70" s="235"/>
      <c r="FCY70" s="235"/>
      <c r="FCZ70" s="235"/>
      <c r="FDA70" s="235"/>
      <c r="FDB70" s="235"/>
      <c r="FDC70" s="235"/>
      <c r="FDD70" s="235"/>
      <c r="FDE70" s="235"/>
      <c r="FDF70" s="235"/>
      <c r="FDG70" s="235"/>
      <c r="FDH70" s="235"/>
      <c r="FDI70" s="235"/>
      <c r="FDJ70" s="235"/>
      <c r="FDK70" s="235"/>
      <c r="FDL70" s="235"/>
      <c r="FDM70" s="235"/>
      <c r="FDN70" s="235"/>
      <c r="FDO70" s="235"/>
      <c r="FDP70" s="235"/>
      <c r="FDQ70" s="235"/>
      <c r="FDR70" s="235"/>
      <c r="FDS70" s="235"/>
      <c r="FDT70" s="235"/>
      <c r="FDU70" s="235"/>
      <c r="FDV70" s="235"/>
      <c r="FDW70" s="235"/>
      <c r="FDX70" s="235"/>
      <c r="FDY70" s="235"/>
      <c r="FDZ70" s="235"/>
      <c r="FEA70" s="235"/>
      <c r="FEB70" s="235"/>
      <c r="FEC70" s="235"/>
      <c r="FED70" s="235"/>
      <c r="FEE70" s="235"/>
      <c r="FEF70" s="235"/>
      <c r="FEG70" s="235"/>
      <c r="FEH70" s="235"/>
      <c r="FEI70" s="235"/>
      <c r="FEJ70" s="235"/>
      <c r="FEK70" s="235"/>
      <c r="FEL70" s="235"/>
      <c r="FEM70" s="235"/>
      <c r="FEN70" s="235"/>
      <c r="FEO70" s="235"/>
      <c r="FEP70" s="235"/>
      <c r="FEQ70" s="235"/>
      <c r="FER70" s="235"/>
      <c r="FES70" s="235"/>
      <c r="FET70" s="235"/>
      <c r="FEU70" s="235"/>
      <c r="FEV70" s="235"/>
      <c r="FEW70" s="235"/>
      <c r="FEX70" s="235"/>
      <c r="FEY70" s="235"/>
      <c r="FEZ70" s="235"/>
      <c r="FFA70" s="235"/>
      <c r="FFB70" s="235"/>
      <c r="FFC70" s="235"/>
      <c r="FFD70" s="235"/>
      <c r="FFE70" s="235"/>
      <c r="FFF70" s="235"/>
      <c r="FFG70" s="235"/>
      <c r="FFH70" s="235"/>
      <c r="FFI70" s="235"/>
      <c r="FFJ70" s="235"/>
      <c r="FFK70" s="235"/>
      <c r="FFL70" s="235"/>
      <c r="FFM70" s="235"/>
      <c r="FFN70" s="235"/>
      <c r="FFO70" s="235"/>
      <c r="FFP70" s="235"/>
      <c r="FFQ70" s="235"/>
      <c r="FFR70" s="235"/>
      <c r="FFS70" s="235"/>
      <c r="FFT70" s="235"/>
      <c r="FFU70" s="235"/>
      <c r="FFV70" s="235"/>
      <c r="FFW70" s="235"/>
      <c r="FFX70" s="235"/>
      <c r="FFY70" s="235"/>
      <c r="FFZ70" s="235"/>
      <c r="FGA70" s="235"/>
      <c r="FGB70" s="235"/>
      <c r="FGC70" s="235"/>
      <c r="FGD70" s="235"/>
      <c r="FGE70" s="235"/>
      <c r="FGF70" s="235"/>
      <c r="FGG70" s="235"/>
      <c r="FGH70" s="235"/>
      <c r="FGI70" s="235"/>
      <c r="FGJ70" s="235"/>
      <c r="FGK70" s="235"/>
      <c r="FGL70" s="235"/>
      <c r="FGM70" s="235"/>
      <c r="FGN70" s="235"/>
      <c r="FGO70" s="235"/>
      <c r="FGP70" s="235"/>
      <c r="FGQ70" s="235"/>
      <c r="FGR70" s="235"/>
      <c r="FGS70" s="235"/>
      <c r="FGT70" s="235"/>
      <c r="FGU70" s="235"/>
      <c r="FGV70" s="235"/>
      <c r="FGW70" s="235"/>
      <c r="FGX70" s="235"/>
      <c r="FGY70" s="235"/>
      <c r="FGZ70" s="235"/>
      <c r="FHA70" s="235"/>
      <c r="FHB70" s="235"/>
      <c r="FHC70" s="235"/>
      <c r="FHD70" s="235"/>
      <c r="FHE70" s="235"/>
      <c r="FHF70" s="235"/>
      <c r="FHG70" s="235"/>
      <c r="FHH70" s="235"/>
      <c r="FHI70" s="235"/>
      <c r="FHJ70" s="235"/>
      <c r="FHK70" s="235"/>
      <c r="FHL70" s="235"/>
      <c r="FHM70" s="235"/>
      <c r="FHN70" s="235"/>
      <c r="FHO70" s="235"/>
      <c r="FHP70" s="235"/>
      <c r="FHQ70" s="235"/>
      <c r="FHR70" s="235"/>
      <c r="FHS70" s="235"/>
      <c r="FHT70" s="235"/>
      <c r="FHU70" s="235"/>
      <c r="FHV70" s="235"/>
      <c r="FHW70" s="235"/>
      <c r="FHX70" s="235"/>
      <c r="FHY70" s="235"/>
      <c r="FHZ70" s="235"/>
      <c r="FIA70" s="235"/>
      <c r="FIB70" s="235"/>
      <c r="FIC70" s="235"/>
      <c r="FID70" s="235"/>
      <c r="FIE70" s="235"/>
      <c r="FIF70" s="235"/>
      <c r="FIG70" s="235"/>
      <c r="FIH70" s="235"/>
      <c r="FII70" s="235"/>
      <c r="FIJ70" s="235"/>
      <c r="FIK70" s="235"/>
      <c r="FIL70" s="235"/>
      <c r="FIM70" s="235"/>
      <c r="FIN70" s="235"/>
      <c r="FIO70" s="235"/>
      <c r="FIP70" s="235"/>
      <c r="FIQ70" s="235"/>
      <c r="FIR70" s="235"/>
      <c r="FIS70" s="235"/>
      <c r="FIT70" s="235"/>
      <c r="FIU70" s="235"/>
      <c r="FIV70" s="235"/>
      <c r="FIW70" s="235"/>
      <c r="FIX70" s="235"/>
      <c r="FIY70" s="235"/>
      <c r="FIZ70" s="235"/>
      <c r="FJA70" s="235"/>
      <c r="FJB70" s="235"/>
      <c r="FJC70" s="235"/>
      <c r="FJD70" s="235"/>
      <c r="FJE70" s="235"/>
      <c r="FJF70" s="235"/>
      <c r="FJG70" s="235"/>
      <c r="FJH70" s="235"/>
      <c r="FJI70" s="235"/>
      <c r="FJJ70" s="235"/>
      <c r="FJK70" s="235"/>
      <c r="FJL70" s="235"/>
      <c r="FJM70" s="235"/>
      <c r="FJN70" s="235"/>
      <c r="FJO70" s="235"/>
      <c r="FJP70" s="235"/>
      <c r="FJQ70" s="235"/>
      <c r="FJR70" s="235"/>
      <c r="FJS70" s="235"/>
      <c r="FJT70" s="235"/>
      <c r="FJU70" s="235"/>
      <c r="FJV70" s="235"/>
      <c r="FJW70" s="235"/>
      <c r="FJX70" s="235"/>
      <c r="FJY70" s="235"/>
      <c r="FJZ70" s="235"/>
      <c r="FKA70" s="235"/>
      <c r="FKB70" s="235"/>
      <c r="FKC70" s="235"/>
      <c r="FKD70" s="235"/>
      <c r="FKE70" s="235"/>
      <c r="FKF70" s="235"/>
      <c r="FKG70" s="235"/>
      <c r="FKH70" s="235"/>
      <c r="FKI70" s="235"/>
      <c r="FKJ70" s="235"/>
      <c r="FKK70" s="235"/>
      <c r="FKL70" s="235"/>
      <c r="FKM70" s="235"/>
      <c r="FKN70" s="235"/>
      <c r="FKO70" s="235"/>
      <c r="FKP70" s="235"/>
      <c r="FKQ70" s="235"/>
      <c r="FKR70" s="235"/>
      <c r="FKS70" s="235"/>
      <c r="FKT70" s="235"/>
      <c r="FKU70" s="235"/>
      <c r="FKV70" s="235"/>
      <c r="FKW70" s="235"/>
      <c r="FKX70" s="235"/>
      <c r="FKY70" s="235"/>
      <c r="FKZ70" s="235"/>
      <c r="FLA70" s="235"/>
      <c r="FLB70" s="235"/>
      <c r="FLC70" s="235"/>
      <c r="FLD70" s="235"/>
      <c r="FLE70" s="235"/>
      <c r="FLF70" s="235"/>
      <c r="FLG70" s="235"/>
      <c r="FLH70" s="235"/>
      <c r="FLI70" s="235"/>
      <c r="FLJ70" s="235"/>
      <c r="FLK70" s="235"/>
      <c r="FLL70" s="235"/>
      <c r="FLM70" s="235"/>
      <c r="FLN70" s="235"/>
      <c r="FLO70" s="235"/>
      <c r="FLP70" s="235"/>
      <c r="FLQ70" s="235"/>
      <c r="FLR70" s="235"/>
      <c r="FLS70" s="235"/>
      <c r="FLT70" s="235"/>
      <c r="FLU70" s="235"/>
      <c r="FLV70" s="235"/>
      <c r="FLW70" s="235"/>
      <c r="FLX70" s="235"/>
      <c r="FLY70" s="235"/>
      <c r="FLZ70" s="235"/>
      <c r="FMA70" s="235"/>
      <c r="FMB70" s="235"/>
      <c r="FMC70" s="235"/>
      <c r="FMD70" s="235"/>
      <c r="FME70" s="235"/>
      <c r="FMF70" s="235"/>
      <c r="FMG70" s="235"/>
      <c r="FMH70" s="235"/>
      <c r="FMI70" s="235"/>
      <c r="FMJ70" s="235"/>
      <c r="FMK70" s="235"/>
      <c r="FML70" s="235"/>
      <c r="FMM70" s="235"/>
      <c r="FMN70" s="235"/>
      <c r="FMO70" s="235"/>
      <c r="FMP70" s="235"/>
      <c r="FMQ70" s="235"/>
      <c r="FMR70" s="235"/>
      <c r="FMS70" s="235"/>
      <c r="FMT70" s="235"/>
      <c r="FMU70" s="235"/>
      <c r="FMV70" s="235"/>
      <c r="FMW70" s="235"/>
      <c r="FMX70" s="235"/>
      <c r="FMY70" s="235"/>
      <c r="FMZ70" s="235"/>
      <c r="FNA70" s="235"/>
      <c r="FNB70" s="235"/>
      <c r="FNC70" s="235"/>
      <c r="FND70" s="235"/>
      <c r="FNE70" s="235"/>
      <c r="FNF70" s="235"/>
      <c r="FNG70" s="235"/>
      <c r="FNH70" s="235"/>
      <c r="FNI70" s="235"/>
      <c r="FNJ70" s="235"/>
      <c r="FNK70" s="235"/>
      <c r="FNL70" s="235"/>
      <c r="FNM70" s="235"/>
      <c r="FNN70" s="235"/>
      <c r="FNO70" s="235"/>
      <c r="FNP70" s="235"/>
      <c r="FNQ70" s="235"/>
      <c r="FNR70" s="235"/>
      <c r="FNS70" s="235"/>
      <c r="FNT70" s="235"/>
      <c r="FNU70" s="235"/>
      <c r="FNV70" s="235"/>
      <c r="FNW70" s="235"/>
      <c r="FNX70" s="235"/>
      <c r="FNY70" s="235"/>
      <c r="FNZ70" s="235"/>
      <c r="FOA70" s="235"/>
      <c r="FOB70" s="235"/>
      <c r="FOC70" s="235"/>
      <c r="FOD70" s="235"/>
      <c r="FOE70" s="235"/>
      <c r="FOF70" s="235"/>
      <c r="FOG70" s="235"/>
      <c r="FOH70" s="235"/>
      <c r="FOI70" s="235"/>
      <c r="FOJ70" s="235"/>
      <c r="FOK70" s="235"/>
      <c r="FOL70" s="235"/>
      <c r="FOM70" s="235"/>
      <c r="FON70" s="235"/>
      <c r="FOO70" s="235"/>
      <c r="FOP70" s="235"/>
      <c r="FOQ70" s="235"/>
      <c r="FOR70" s="235"/>
      <c r="FOS70" s="235"/>
      <c r="FOT70" s="235"/>
      <c r="FOU70" s="235"/>
      <c r="FOV70" s="235"/>
      <c r="FOW70" s="235"/>
      <c r="FOX70" s="235"/>
      <c r="FOY70" s="235"/>
      <c r="FOZ70" s="235"/>
      <c r="FPA70" s="235"/>
      <c r="FPB70" s="235"/>
      <c r="FPC70" s="235"/>
      <c r="FPD70" s="235"/>
      <c r="FPE70" s="235"/>
      <c r="FPF70" s="235"/>
      <c r="FPG70" s="235"/>
      <c r="FPH70" s="235"/>
      <c r="FPI70" s="235"/>
      <c r="FPJ70" s="235"/>
      <c r="FPK70" s="235"/>
      <c r="FPL70" s="235"/>
      <c r="FPM70" s="235"/>
      <c r="FPN70" s="235"/>
      <c r="FPO70" s="235"/>
      <c r="FPP70" s="235"/>
      <c r="FPQ70" s="235"/>
      <c r="FPR70" s="235"/>
      <c r="FPS70" s="235"/>
      <c r="FPT70" s="235"/>
      <c r="FPU70" s="235"/>
      <c r="FPV70" s="235"/>
      <c r="FPW70" s="235"/>
      <c r="FPX70" s="235"/>
      <c r="FPY70" s="235"/>
      <c r="FPZ70" s="235"/>
      <c r="FQA70" s="235"/>
      <c r="FQB70" s="235"/>
      <c r="FQC70" s="235"/>
      <c r="FQD70" s="235"/>
      <c r="FQE70" s="235"/>
      <c r="FQF70" s="235"/>
      <c r="FQG70" s="235"/>
      <c r="FQH70" s="235"/>
      <c r="FQI70" s="235"/>
      <c r="FQJ70" s="235"/>
      <c r="FQK70" s="235"/>
      <c r="FQL70" s="235"/>
      <c r="FQM70" s="235"/>
      <c r="FQN70" s="235"/>
      <c r="FQO70" s="235"/>
      <c r="FQP70" s="235"/>
      <c r="FQQ70" s="235"/>
      <c r="FQR70" s="235"/>
      <c r="FQS70" s="235"/>
      <c r="FQT70" s="235"/>
      <c r="FQU70" s="235"/>
      <c r="FQV70" s="235"/>
      <c r="FQW70" s="235"/>
      <c r="FQX70" s="235"/>
      <c r="FQY70" s="235"/>
      <c r="FQZ70" s="235"/>
      <c r="FRA70" s="235"/>
      <c r="FRB70" s="235"/>
      <c r="FRC70" s="235"/>
      <c r="FRD70" s="235"/>
      <c r="FRE70" s="235"/>
      <c r="FRF70" s="235"/>
      <c r="FRG70" s="235"/>
      <c r="FRH70" s="235"/>
      <c r="FRI70" s="235"/>
      <c r="FRJ70" s="235"/>
      <c r="FRK70" s="235"/>
      <c r="FRL70" s="235"/>
      <c r="FRM70" s="235"/>
      <c r="FRN70" s="235"/>
      <c r="FRO70" s="235"/>
      <c r="FRP70" s="235"/>
      <c r="FRQ70" s="235"/>
      <c r="FRR70" s="235"/>
      <c r="FRS70" s="235"/>
      <c r="FRT70" s="235"/>
      <c r="FRU70" s="235"/>
      <c r="FRV70" s="235"/>
      <c r="FRW70" s="235"/>
      <c r="FRX70" s="235"/>
      <c r="FRY70" s="235"/>
      <c r="FRZ70" s="235"/>
      <c r="FSA70" s="235"/>
      <c r="FSB70" s="235"/>
      <c r="FSC70" s="235"/>
      <c r="FSD70" s="235"/>
      <c r="FSE70" s="235"/>
      <c r="FSF70" s="235"/>
      <c r="FSG70" s="235"/>
      <c r="FSH70" s="235"/>
      <c r="FSI70" s="235"/>
      <c r="FSJ70" s="235"/>
      <c r="FSK70" s="235"/>
      <c r="FSL70" s="235"/>
      <c r="FSM70" s="235"/>
      <c r="FSN70" s="235"/>
      <c r="FSO70" s="235"/>
      <c r="FSP70" s="235"/>
      <c r="FSQ70" s="235"/>
      <c r="FSR70" s="235"/>
      <c r="FSS70" s="235"/>
      <c r="FST70" s="235"/>
      <c r="FSU70" s="235"/>
      <c r="FSV70" s="235"/>
      <c r="FSW70" s="235"/>
      <c r="FSX70" s="235"/>
      <c r="FSY70" s="235"/>
      <c r="FSZ70" s="235"/>
      <c r="FTA70" s="235"/>
      <c r="FTB70" s="235"/>
      <c r="FTC70" s="235"/>
      <c r="FTD70" s="235"/>
      <c r="FTE70" s="235"/>
      <c r="FTF70" s="235"/>
      <c r="FTG70" s="235"/>
      <c r="FTH70" s="235"/>
      <c r="FTI70" s="235"/>
      <c r="FTJ70" s="235"/>
      <c r="FTK70" s="235"/>
      <c r="FTL70" s="235"/>
      <c r="FTM70" s="235"/>
      <c r="FTN70" s="235"/>
      <c r="FTO70" s="235"/>
      <c r="FTP70" s="235"/>
      <c r="FTQ70" s="235"/>
      <c r="FTR70" s="235"/>
      <c r="FTS70" s="235"/>
      <c r="FTT70" s="235"/>
      <c r="FTU70" s="235"/>
      <c r="FTV70" s="235"/>
      <c r="FTW70" s="235"/>
      <c r="FTX70" s="235"/>
      <c r="FTY70" s="235"/>
      <c r="FTZ70" s="235"/>
      <c r="FUA70" s="235"/>
      <c r="FUB70" s="235"/>
      <c r="FUC70" s="235"/>
      <c r="FUD70" s="235"/>
      <c r="FUE70" s="235"/>
      <c r="FUF70" s="235"/>
      <c r="FUG70" s="235"/>
      <c r="FUH70" s="235"/>
      <c r="FUI70" s="235"/>
      <c r="FUJ70" s="235"/>
      <c r="FUK70" s="235"/>
      <c r="FUL70" s="235"/>
      <c r="FUM70" s="235"/>
      <c r="FUN70" s="235"/>
      <c r="FUO70" s="235"/>
      <c r="FUP70" s="235"/>
      <c r="FUQ70" s="235"/>
      <c r="FUR70" s="235"/>
      <c r="FUS70" s="235"/>
      <c r="FUT70" s="235"/>
      <c r="FUU70" s="235"/>
      <c r="FUV70" s="235"/>
      <c r="FUW70" s="235"/>
      <c r="FUX70" s="235"/>
      <c r="FUY70" s="235"/>
      <c r="FUZ70" s="235"/>
      <c r="FVA70" s="235"/>
      <c r="FVB70" s="235"/>
      <c r="FVC70" s="235"/>
      <c r="FVD70" s="235"/>
      <c r="FVE70" s="235"/>
      <c r="FVF70" s="235"/>
      <c r="FVG70" s="235"/>
      <c r="FVH70" s="235"/>
      <c r="FVI70" s="235"/>
      <c r="FVJ70" s="235"/>
      <c r="FVK70" s="235"/>
      <c r="FVL70" s="235"/>
      <c r="FVM70" s="235"/>
      <c r="FVN70" s="235"/>
      <c r="FVO70" s="235"/>
      <c r="FVP70" s="235"/>
      <c r="FVQ70" s="235"/>
      <c r="FVR70" s="235"/>
      <c r="FVS70" s="235"/>
      <c r="FVT70" s="235"/>
      <c r="FVU70" s="235"/>
      <c r="FVV70" s="235"/>
      <c r="FVW70" s="235"/>
      <c r="FVX70" s="235"/>
      <c r="FVY70" s="235"/>
      <c r="FVZ70" s="235"/>
      <c r="FWA70" s="235"/>
      <c r="FWB70" s="235"/>
      <c r="FWC70" s="235"/>
      <c r="FWD70" s="235"/>
      <c r="FWE70" s="235"/>
      <c r="FWF70" s="235"/>
      <c r="FWG70" s="235"/>
      <c r="FWH70" s="235"/>
      <c r="FWI70" s="235"/>
      <c r="FWJ70" s="235"/>
      <c r="FWK70" s="235"/>
      <c r="FWL70" s="235"/>
      <c r="FWM70" s="235"/>
      <c r="FWN70" s="235"/>
      <c r="FWO70" s="235"/>
      <c r="FWP70" s="235"/>
      <c r="FWQ70" s="235"/>
      <c r="FWR70" s="235"/>
      <c r="FWS70" s="235"/>
      <c r="FWT70" s="235"/>
      <c r="FWU70" s="235"/>
      <c r="FWV70" s="235"/>
      <c r="FWW70" s="235"/>
      <c r="FWX70" s="235"/>
      <c r="FWY70" s="235"/>
      <c r="FWZ70" s="235"/>
      <c r="FXA70" s="235"/>
      <c r="FXB70" s="235"/>
      <c r="FXC70" s="235"/>
      <c r="FXD70" s="235"/>
      <c r="FXE70" s="235"/>
      <c r="FXF70" s="235"/>
      <c r="FXG70" s="235"/>
      <c r="FXH70" s="235"/>
      <c r="FXI70" s="235"/>
      <c r="FXJ70" s="235"/>
      <c r="FXK70" s="235"/>
      <c r="FXL70" s="235"/>
      <c r="FXM70" s="235"/>
      <c r="FXN70" s="235"/>
      <c r="FXO70" s="235"/>
      <c r="FXP70" s="235"/>
      <c r="FXQ70" s="235"/>
      <c r="FXR70" s="235"/>
      <c r="FXS70" s="235"/>
      <c r="FXT70" s="235"/>
      <c r="FXU70" s="235"/>
      <c r="FXV70" s="235"/>
      <c r="FXW70" s="235"/>
      <c r="FXX70" s="235"/>
      <c r="FXY70" s="235"/>
      <c r="FXZ70" s="235"/>
      <c r="FYA70" s="235"/>
      <c r="FYB70" s="235"/>
      <c r="FYC70" s="235"/>
      <c r="FYD70" s="235"/>
      <c r="FYE70" s="235"/>
      <c r="FYF70" s="235"/>
      <c r="FYG70" s="235"/>
      <c r="FYH70" s="235"/>
      <c r="FYI70" s="235"/>
      <c r="FYJ70" s="235"/>
      <c r="FYK70" s="235"/>
      <c r="FYL70" s="235"/>
      <c r="FYM70" s="235"/>
      <c r="FYN70" s="235"/>
      <c r="FYO70" s="235"/>
      <c r="FYP70" s="235"/>
      <c r="FYQ70" s="235"/>
      <c r="FYR70" s="235"/>
      <c r="FYS70" s="235"/>
      <c r="FYT70" s="235"/>
      <c r="FYU70" s="235"/>
      <c r="FYV70" s="235"/>
      <c r="FYW70" s="235"/>
      <c r="FYX70" s="235"/>
      <c r="FYY70" s="235"/>
      <c r="FYZ70" s="235"/>
      <c r="FZA70" s="235"/>
      <c r="FZB70" s="235"/>
      <c r="FZC70" s="235"/>
      <c r="FZD70" s="235"/>
      <c r="FZE70" s="235"/>
      <c r="FZF70" s="235"/>
      <c r="FZG70" s="235"/>
      <c r="FZH70" s="235"/>
      <c r="FZI70" s="235"/>
      <c r="FZJ70" s="235"/>
      <c r="FZK70" s="235"/>
      <c r="FZL70" s="235"/>
      <c r="FZM70" s="235"/>
      <c r="FZN70" s="235"/>
      <c r="FZO70" s="235"/>
      <c r="FZP70" s="235"/>
      <c r="FZQ70" s="235"/>
      <c r="FZR70" s="235"/>
      <c r="FZS70" s="235"/>
      <c r="FZT70" s="235"/>
      <c r="FZU70" s="235"/>
      <c r="FZV70" s="235"/>
      <c r="FZW70" s="235"/>
      <c r="FZX70" s="235"/>
      <c r="FZY70" s="235"/>
      <c r="FZZ70" s="235"/>
      <c r="GAA70" s="235"/>
      <c r="GAB70" s="235"/>
      <c r="GAC70" s="235"/>
      <c r="GAD70" s="235"/>
      <c r="GAE70" s="235"/>
      <c r="GAF70" s="235"/>
      <c r="GAG70" s="235"/>
      <c r="GAH70" s="235"/>
      <c r="GAI70" s="235"/>
      <c r="GAJ70" s="235"/>
      <c r="GAK70" s="235"/>
      <c r="GAL70" s="235"/>
      <c r="GAM70" s="235"/>
      <c r="GAN70" s="235"/>
      <c r="GAO70" s="235"/>
      <c r="GAP70" s="235"/>
      <c r="GAQ70" s="235"/>
      <c r="GAR70" s="235"/>
      <c r="GAS70" s="235"/>
      <c r="GAT70" s="235"/>
      <c r="GAU70" s="235"/>
      <c r="GAV70" s="235"/>
      <c r="GAW70" s="235"/>
      <c r="GAX70" s="235"/>
      <c r="GAY70" s="235"/>
      <c r="GAZ70" s="235"/>
      <c r="GBA70" s="235"/>
      <c r="GBB70" s="235"/>
      <c r="GBC70" s="235"/>
      <c r="GBD70" s="235"/>
      <c r="GBE70" s="235"/>
      <c r="GBF70" s="235"/>
      <c r="GBG70" s="235"/>
      <c r="GBH70" s="235"/>
      <c r="GBI70" s="235"/>
      <c r="GBJ70" s="235"/>
      <c r="GBK70" s="235"/>
      <c r="GBL70" s="235"/>
      <c r="GBM70" s="235"/>
      <c r="GBN70" s="235"/>
      <c r="GBO70" s="235"/>
      <c r="GBP70" s="235"/>
      <c r="GBQ70" s="235"/>
      <c r="GBR70" s="235"/>
      <c r="GBS70" s="235"/>
      <c r="GBT70" s="235"/>
      <c r="GBU70" s="235"/>
      <c r="GBV70" s="235"/>
      <c r="GBW70" s="235"/>
      <c r="GBX70" s="235"/>
      <c r="GBY70" s="235"/>
      <c r="GBZ70" s="235"/>
      <c r="GCA70" s="235"/>
      <c r="GCB70" s="235"/>
      <c r="GCC70" s="235"/>
      <c r="GCD70" s="235"/>
      <c r="GCE70" s="235"/>
      <c r="GCF70" s="235"/>
      <c r="GCG70" s="235"/>
      <c r="GCH70" s="235"/>
      <c r="GCI70" s="235"/>
      <c r="GCJ70" s="235"/>
      <c r="GCK70" s="235"/>
      <c r="GCL70" s="235"/>
      <c r="GCM70" s="235"/>
      <c r="GCN70" s="235"/>
      <c r="GCO70" s="235"/>
      <c r="GCP70" s="235"/>
      <c r="GCQ70" s="235"/>
      <c r="GCR70" s="235"/>
      <c r="GCS70" s="235"/>
      <c r="GCT70" s="235"/>
      <c r="GCU70" s="235"/>
      <c r="GCV70" s="235"/>
      <c r="GCW70" s="235"/>
      <c r="GCX70" s="235"/>
      <c r="GCY70" s="235"/>
      <c r="GCZ70" s="235"/>
      <c r="GDA70" s="235"/>
      <c r="GDB70" s="235"/>
      <c r="GDC70" s="235"/>
      <c r="GDD70" s="235"/>
      <c r="GDE70" s="235"/>
      <c r="GDF70" s="235"/>
      <c r="GDG70" s="235"/>
      <c r="GDH70" s="235"/>
      <c r="GDI70" s="235"/>
      <c r="GDJ70" s="235"/>
      <c r="GDK70" s="235"/>
      <c r="GDL70" s="235"/>
      <c r="GDM70" s="235"/>
      <c r="GDN70" s="235"/>
      <c r="GDO70" s="235"/>
      <c r="GDP70" s="235"/>
      <c r="GDQ70" s="235"/>
      <c r="GDR70" s="235"/>
      <c r="GDS70" s="235"/>
      <c r="GDT70" s="235"/>
      <c r="GDU70" s="235"/>
      <c r="GDV70" s="235"/>
      <c r="GDW70" s="235"/>
      <c r="GDX70" s="235"/>
      <c r="GDY70" s="235"/>
      <c r="GDZ70" s="235"/>
      <c r="GEA70" s="235"/>
      <c r="GEB70" s="235"/>
      <c r="GEC70" s="235"/>
      <c r="GED70" s="235"/>
      <c r="GEE70" s="235"/>
      <c r="GEF70" s="235"/>
      <c r="GEG70" s="235"/>
      <c r="GEH70" s="235"/>
      <c r="GEI70" s="235"/>
      <c r="GEJ70" s="235"/>
      <c r="GEK70" s="235"/>
      <c r="GEL70" s="235"/>
      <c r="GEM70" s="235"/>
      <c r="GEN70" s="235"/>
      <c r="GEO70" s="235"/>
      <c r="GEP70" s="235"/>
      <c r="GEQ70" s="235"/>
      <c r="GER70" s="235"/>
      <c r="GES70" s="235"/>
      <c r="GET70" s="235"/>
      <c r="GEU70" s="235"/>
      <c r="GEV70" s="235"/>
      <c r="GEW70" s="235"/>
      <c r="GEX70" s="235"/>
      <c r="GEY70" s="235"/>
      <c r="GEZ70" s="235"/>
      <c r="GFA70" s="235"/>
      <c r="GFB70" s="235"/>
      <c r="GFC70" s="235"/>
      <c r="GFD70" s="235"/>
      <c r="GFE70" s="235"/>
      <c r="GFF70" s="235"/>
      <c r="GFG70" s="235"/>
      <c r="GFH70" s="235"/>
      <c r="GFI70" s="235"/>
      <c r="GFJ70" s="235"/>
      <c r="GFK70" s="235"/>
      <c r="GFL70" s="235"/>
      <c r="GFM70" s="235"/>
      <c r="GFN70" s="235"/>
      <c r="GFO70" s="235"/>
      <c r="GFP70" s="235"/>
      <c r="GFQ70" s="235"/>
      <c r="GFR70" s="235"/>
      <c r="GFS70" s="235"/>
      <c r="GFT70" s="235"/>
      <c r="GFU70" s="235"/>
      <c r="GFV70" s="235"/>
      <c r="GFW70" s="235"/>
      <c r="GFX70" s="235"/>
      <c r="GFY70" s="235"/>
      <c r="GFZ70" s="235"/>
      <c r="GGA70" s="235"/>
      <c r="GGB70" s="235"/>
      <c r="GGC70" s="235"/>
      <c r="GGD70" s="235"/>
      <c r="GGE70" s="235"/>
      <c r="GGF70" s="235"/>
      <c r="GGG70" s="235"/>
      <c r="GGH70" s="235"/>
      <c r="GGI70" s="235"/>
      <c r="GGJ70" s="235"/>
      <c r="GGK70" s="235"/>
      <c r="GGL70" s="235"/>
      <c r="GGM70" s="235"/>
      <c r="GGN70" s="235"/>
      <c r="GGO70" s="235"/>
      <c r="GGP70" s="235"/>
      <c r="GGQ70" s="235"/>
      <c r="GGR70" s="235"/>
      <c r="GGS70" s="235"/>
      <c r="GGT70" s="235"/>
      <c r="GGU70" s="235"/>
      <c r="GGV70" s="235"/>
      <c r="GGW70" s="235"/>
      <c r="GGX70" s="235"/>
      <c r="GGY70" s="235"/>
      <c r="GGZ70" s="235"/>
      <c r="GHA70" s="235"/>
      <c r="GHB70" s="235"/>
      <c r="GHC70" s="235"/>
      <c r="GHD70" s="235"/>
      <c r="GHE70" s="235"/>
      <c r="GHF70" s="235"/>
      <c r="GHG70" s="235"/>
      <c r="GHH70" s="235"/>
      <c r="GHI70" s="235"/>
      <c r="GHJ70" s="235"/>
      <c r="GHK70" s="235"/>
      <c r="GHL70" s="235"/>
      <c r="GHM70" s="235"/>
      <c r="GHN70" s="235"/>
      <c r="GHO70" s="235"/>
      <c r="GHP70" s="235"/>
      <c r="GHQ70" s="235"/>
      <c r="GHR70" s="235"/>
      <c r="GHS70" s="235"/>
      <c r="GHT70" s="235"/>
      <c r="GHU70" s="235"/>
      <c r="GHV70" s="235"/>
      <c r="GHW70" s="235"/>
      <c r="GHX70" s="235"/>
      <c r="GHY70" s="235"/>
      <c r="GHZ70" s="235"/>
      <c r="GIA70" s="235"/>
      <c r="GIB70" s="235"/>
      <c r="GIC70" s="235"/>
      <c r="GID70" s="235"/>
      <c r="GIE70" s="235"/>
      <c r="GIF70" s="235"/>
      <c r="GIG70" s="235"/>
      <c r="GIH70" s="235"/>
      <c r="GII70" s="235"/>
      <c r="GIJ70" s="235"/>
      <c r="GIK70" s="235"/>
      <c r="GIL70" s="235"/>
      <c r="GIM70" s="235"/>
      <c r="GIN70" s="235"/>
      <c r="GIO70" s="235"/>
      <c r="GIP70" s="235"/>
      <c r="GIQ70" s="235"/>
      <c r="GIR70" s="235"/>
      <c r="GIS70" s="235"/>
      <c r="GIT70" s="235"/>
      <c r="GIU70" s="235"/>
      <c r="GIV70" s="235"/>
      <c r="GIW70" s="235"/>
      <c r="GIX70" s="235"/>
      <c r="GIY70" s="235"/>
      <c r="GIZ70" s="235"/>
      <c r="GJA70" s="235"/>
      <c r="GJB70" s="235"/>
      <c r="GJC70" s="235"/>
      <c r="GJD70" s="235"/>
      <c r="GJE70" s="235"/>
      <c r="GJF70" s="235"/>
      <c r="GJG70" s="235"/>
      <c r="GJH70" s="235"/>
      <c r="GJI70" s="235"/>
      <c r="GJJ70" s="235"/>
      <c r="GJK70" s="235"/>
      <c r="GJL70" s="235"/>
      <c r="GJM70" s="235"/>
      <c r="GJN70" s="235"/>
      <c r="GJO70" s="235"/>
      <c r="GJP70" s="235"/>
      <c r="GJQ70" s="235"/>
      <c r="GJR70" s="235"/>
      <c r="GJS70" s="235"/>
      <c r="GJT70" s="235"/>
      <c r="GJU70" s="235"/>
      <c r="GJV70" s="235"/>
      <c r="GJW70" s="235"/>
      <c r="GJX70" s="235"/>
      <c r="GJY70" s="235"/>
      <c r="GJZ70" s="235"/>
      <c r="GKA70" s="235"/>
      <c r="GKB70" s="235"/>
      <c r="GKC70" s="235"/>
      <c r="GKD70" s="235"/>
      <c r="GKE70" s="235"/>
      <c r="GKF70" s="235"/>
      <c r="GKG70" s="235"/>
      <c r="GKH70" s="235"/>
      <c r="GKI70" s="235"/>
      <c r="GKJ70" s="235"/>
      <c r="GKK70" s="235"/>
      <c r="GKL70" s="235"/>
      <c r="GKM70" s="235"/>
      <c r="GKN70" s="235"/>
      <c r="GKO70" s="235"/>
      <c r="GKP70" s="235"/>
      <c r="GKQ70" s="235"/>
      <c r="GKR70" s="235"/>
      <c r="GKS70" s="235"/>
      <c r="GKT70" s="235"/>
      <c r="GKU70" s="235"/>
      <c r="GKV70" s="235"/>
      <c r="GKW70" s="235"/>
      <c r="GKX70" s="235"/>
      <c r="GKY70" s="235"/>
      <c r="GKZ70" s="235"/>
      <c r="GLA70" s="235"/>
      <c r="GLB70" s="235"/>
      <c r="GLC70" s="235"/>
      <c r="GLD70" s="235"/>
      <c r="GLE70" s="235"/>
      <c r="GLF70" s="235"/>
      <c r="GLG70" s="235"/>
      <c r="GLH70" s="235"/>
      <c r="GLI70" s="235"/>
      <c r="GLJ70" s="235"/>
      <c r="GLK70" s="235"/>
      <c r="GLL70" s="235"/>
      <c r="GLM70" s="235"/>
      <c r="GLN70" s="235"/>
      <c r="GLO70" s="235"/>
      <c r="GLP70" s="235"/>
      <c r="GLQ70" s="235"/>
      <c r="GLR70" s="235"/>
      <c r="GLS70" s="235"/>
      <c r="GLT70" s="235"/>
      <c r="GLU70" s="235"/>
      <c r="GLV70" s="235"/>
      <c r="GLW70" s="235"/>
      <c r="GLX70" s="235"/>
      <c r="GLY70" s="235"/>
      <c r="GLZ70" s="235"/>
      <c r="GMA70" s="235"/>
      <c r="GMB70" s="235"/>
      <c r="GMC70" s="235"/>
      <c r="GMD70" s="235"/>
      <c r="GME70" s="235"/>
      <c r="GMF70" s="235"/>
      <c r="GMG70" s="235"/>
      <c r="GMH70" s="235"/>
      <c r="GMI70" s="235"/>
      <c r="GMJ70" s="235"/>
      <c r="GMK70" s="235"/>
      <c r="GML70" s="235"/>
      <c r="GMM70" s="235"/>
      <c r="GMN70" s="235"/>
      <c r="GMO70" s="235"/>
      <c r="GMP70" s="235"/>
      <c r="GMQ70" s="235"/>
      <c r="GMR70" s="235"/>
      <c r="GMS70" s="235"/>
      <c r="GMT70" s="235"/>
      <c r="GMU70" s="235"/>
      <c r="GMV70" s="235"/>
      <c r="GMW70" s="235"/>
      <c r="GMX70" s="235"/>
      <c r="GMY70" s="235"/>
      <c r="GMZ70" s="235"/>
      <c r="GNA70" s="235"/>
      <c r="GNB70" s="235"/>
      <c r="GNC70" s="235"/>
      <c r="GND70" s="235"/>
      <c r="GNE70" s="235"/>
      <c r="GNF70" s="235"/>
      <c r="GNG70" s="235"/>
      <c r="GNH70" s="235"/>
      <c r="GNI70" s="235"/>
      <c r="GNJ70" s="235"/>
      <c r="GNK70" s="235"/>
      <c r="GNL70" s="235"/>
      <c r="GNM70" s="235"/>
      <c r="GNN70" s="235"/>
      <c r="GNO70" s="235"/>
      <c r="GNP70" s="235"/>
      <c r="GNQ70" s="235"/>
      <c r="GNR70" s="235"/>
      <c r="GNS70" s="235"/>
      <c r="GNT70" s="235"/>
      <c r="GNU70" s="235"/>
      <c r="GNV70" s="235"/>
      <c r="GNW70" s="235"/>
      <c r="GNX70" s="235"/>
      <c r="GNY70" s="235"/>
      <c r="GNZ70" s="235"/>
      <c r="GOA70" s="235"/>
      <c r="GOB70" s="235"/>
      <c r="GOC70" s="235"/>
      <c r="GOD70" s="235"/>
      <c r="GOE70" s="235"/>
      <c r="GOF70" s="235"/>
      <c r="GOG70" s="235"/>
      <c r="GOH70" s="235"/>
      <c r="GOI70" s="235"/>
      <c r="GOJ70" s="235"/>
      <c r="GOK70" s="235"/>
      <c r="GOL70" s="235"/>
      <c r="GOM70" s="235"/>
      <c r="GON70" s="235"/>
      <c r="GOO70" s="235"/>
      <c r="GOP70" s="235"/>
      <c r="GOQ70" s="235"/>
      <c r="GOR70" s="235"/>
      <c r="GOS70" s="235"/>
      <c r="GOT70" s="235"/>
      <c r="GOU70" s="235"/>
      <c r="GOV70" s="235"/>
      <c r="GOW70" s="235"/>
      <c r="GOX70" s="235"/>
      <c r="GOY70" s="235"/>
      <c r="GOZ70" s="235"/>
      <c r="GPA70" s="235"/>
      <c r="GPB70" s="235"/>
      <c r="GPC70" s="235"/>
      <c r="GPD70" s="235"/>
      <c r="GPE70" s="235"/>
      <c r="GPF70" s="235"/>
      <c r="GPG70" s="235"/>
      <c r="GPH70" s="235"/>
      <c r="GPI70" s="235"/>
      <c r="GPJ70" s="235"/>
      <c r="GPK70" s="235"/>
      <c r="GPL70" s="235"/>
      <c r="GPM70" s="235"/>
      <c r="GPN70" s="235"/>
      <c r="GPO70" s="235"/>
      <c r="GPP70" s="235"/>
      <c r="GPQ70" s="235"/>
      <c r="GPR70" s="235"/>
      <c r="GPS70" s="235"/>
      <c r="GPT70" s="235"/>
      <c r="GPU70" s="235"/>
      <c r="GPV70" s="235"/>
      <c r="GPW70" s="235"/>
      <c r="GPX70" s="235"/>
      <c r="GPY70" s="235"/>
      <c r="GPZ70" s="235"/>
      <c r="GQA70" s="235"/>
      <c r="GQB70" s="235"/>
      <c r="GQC70" s="235"/>
      <c r="GQD70" s="235"/>
      <c r="GQE70" s="235"/>
      <c r="GQF70" s="235"/>
      <c r="GQG70" s="235"/>
      <c r="GQH70" s="235"/>
      <c r="GQI70" s="235"/>
      <c r="GQJ70" s="235"/>
      <c r="GQK70" s="235"/>
      <c r="GQL70" s="235"/>
      <c r="GQM70" s="235"/>
      <c r="GQN70" s="235"/>
      <c r="GQO70" s="235"/>
      <c r="GQP70" s="235"/>
      <c r="GQQ70" s="235"/>
      <c r="GQR70" s="235"/>
      <c r="GQS70" s="235"/>
      <c r="GQT70" s="235"/>
      <c r="GQU70" s="235"/>
      <c r="GQV70" s="235"/>
      <c r="GQW70" s="235"/>
      <c r="GQX70" s="235"/>
      <c r="GQY70" s="235"/>
      <c r="GQZ70" s="235"/>
      <c r="GRA70" s="235"/>
      <c r="GRB70" s="235"/>
      <c r="GRC70" s="235"/>
      <c r="GRD70" s="235"/>
      <c r="GRE70" s="235"/>
      <c r="GRF70" s="235"/>
      <c r="GRG70" s="235"/>
      <c r="GRH70" s="235"/>
      <c r="GRI70" s="235"/>
      <c r="GRJ70" s="235"/>
      <c r="GRK70" s="235"/>
      <c r="GRL70" s="235"/>
      <c r="GRM70" s="235"/>
      <c r="GRN70" s="235"/>
      <c r="GRO70" s="235"/>
      <c r="GRP70" s="235"/>
      <c r="GRQ70" s="235"/>
      <c r="GRR70" s="235"/>
      <c r="GRS70" s="235"/>
      <c r="GRT70" s="235"/>
      <c r="GRU70" s="235"/>
      <c r="GRV70" s="235"/>
      <c r="GRW70" s="235"/>
      <c r="GRX70" s="235"/>
      <c r="GRY70" s="235"/>
      <c r="GRZ70" s="235"/>
      <c r="GSA70" s="235"/>
      <c r="GSB70" s="235"/>
      <c r="GSC70" s="235"/>
      <c r="GSD70" s="235"/>
      <c r="GSE70" s="235"/>
      <c r="GSF70" s="235"/>
      <c r="GSG70" s="235"/>
      <c r="GSH70" s="235"/>
      <c r="GSI70" s="235"/>
      <c r="GSJ70" s="235"/>
      <c r="GSK70" s="235"/>
      <c r="GSL70" s="235"/>
      <c r="GSM70" s="235"/>
      <c r="GSN70" s="235"/>
      <c r="GSO70" s="235"/>
      <c r="GSP70" s="235"/>
      <c r="GSQ70" s="235"/>
      <c r="GSR70" s="235"/>
      <c r="GSS70" s="235"/>
      <c r="GST70" s="235"/>
      <c r="GSU70" s="235"/>
      <c r="GSV70" s="235"/>
      <c r="GSW70" s="235"/>
      <c r="GSX70" s="235"/>
      <c r="GSY70" s="235"/>
      <c r="GSZ70" s="235"/>
      <c r="GTA70" s="235"/>
      <c r="GTB70" s="235"/>
      <c r="GTC70" s="235"/>
      <c r="GTD70" s="235"/>
      <c r="GTE70" s="235"/>
      <c r="GTF70" s="235"/>
      <c r="GTG70" s="235"/>
      <c r="GTH70" s="235"/>
      <c r="GTI70" s="235"/>
      <c r="GTJ70" s="235"/>
      <c r="GTK70" s="235"/>
      <c r="GTL70" s="235"/>
      <c r="GTM70" s="235"/>
      <c r="GTN70" s="235"/>
      <c r="GTO70" s="235"/>
      <c r="GTP70" s="235"/>
      <c r="GTQ70" s="235"/>
      <c r="GTR70" s="235"/>
      <c r="GTS70" s="235"/>
      <c r="GTT70" s="235"/>
      <c r="GTU70" s="235"/>
      <c r="GTV70" s="235"/>
      <c r="GTW70" s="235"/>
      <c r="GTX70" s="235"/>
      <c r="GTY70" s="235"/>
      <c r="GTZ70" s="235"/>
      <c r="GUA70" s="235"/>
      <c r="GUB70" s="235"/>
      <c r="GUC70" s="235"/>
      <c r="GUD70" s="235"/>
      <c r="GUE70" s="235"/>
      <c r="GUF70" s="235"/>
      <c r="GUG70" s="235"/>
      <c r="GUH70" s="235"/>
      <c r="GUI70" s="235"/>
      <c r="GUJ70" s="235"/>
      <c r="GUK70" s="235"/>
      <c r="GUL70" s="235"/>
      <c r="GUM70" s="235"/>
      <c r="GUN70" s="235"/>
      <c r="GUO70" s="235"/>
      <c r="GUP70" s="235"/>
      <c r="GUQ70" s="235"/>
      <c r="GUR70" s="235"/>
      <c r="GUS70" s="235"/>
      <c r="GUT70" s="235"/>
      <c r="GUU70" s="235"/>
      <c r="GUV70" s="235"/>
      <c r="GUW70" s="235"/>
      <c r="GUX70" s="235"/>
      <c r="GUY70" s="235"/>
      <c r="GUZ70" s="235"/>
      <c r="GVA70" s="235"/>
      <c r="GVB70" s="235"/>
      <c r="GVC70" s="235"/>
      <c r="GVD70" s="235"/>
      <c r="GVE70" s="235"/>
      <c r="GVF70" s="235"/>
      <c r="GVG70" s="235"/>
      <c r="GVH70" s="235"/>
      <c r="GVI70" s="235"/>
      <c r="GVJ70" s="235"/>
      <c r="GVK70" s="235"/>
      <c r="GVL70" s="235"/>
      <c r="GVM70" s="235"/>
      <c r="GVN70" s="235"/>
      <c r="GVO70" s="235"/>
      <c r="GVP70" s="235"/>
      <c r="GVQ70" s="235"/>
      <c r="GVR70" s="235"/>
      <c r="GVS70" s="235"/>
      <c r="GVT70" s="235"/>
      <c r="GVU70" s="235"/>
      <c r="GVV70" s="235"/>
      <c r="GVW70" s="235"/>
      <c r="GVX70" s="235"/>
      <c r="GVY70" s="235"/>
      <c r="GVZ70" s="235"/>
      <c r="GWA70" s="235"/>
      <c r="GWB70" s="235"/>
      <c r="GWC70" s="235"/>
      <c r="GWD70" s="235"/>
      <c r="GWE70" s="235"/>
      <c r="GWF70" s="235"/>
      <c r="GWG70" s="235"/>
      <c r="GWH70" s="235"/>
      <c r="GWI70" s="235"/>
      <c r="GWJ70" s="235"/>
      <c r="GWK70" s="235"/>
      <c r="GWL70" s="235"/>
      <c r="GWM70" s="235"/>
      <c r="GWN70" s="235"/>
      <c r="GWO70" s="235"/>
      <c r="GWP70" s="235"/>
      <c r="GWQ70" s="235"/>
      <c r="GWR70" s="235"/>
      <c r="GWS70" s="235"/>
      <c r="GWT70" s="235"/>
      <c r="GWU70" s="235"/>
      <c r="GWV70" s="235"/>
      <c r="GWW70" s="235"/>
      <c r="GWX70" s="235"/>
      <c r="GWY70" s="235"/>
      <c r="GWZ70" s="235"/>
      <c r="GXA70" s="235"/>
      <c r="GXB70" s="235"/>
      <c r="GXC70" s="235"/>
      <c r="GXD70" s="235"/>
      <c r="GXE70" s="235"/>
      <c r="GXF70" s="235"/>
      <c r="GXG70" s="235"/>
      <c r="GXH70" s="235"/>
      <c r="GXI70" s="235"/>
      <c r="GXJ70" s="235"/>
      <c r="GXK70" s="235"/>
      <c r="GXL70" s="235"/>
      <c r="GXM70" s="235"/>
      <c r="GXN70" s="235"/>
      <c r="GXO70" s="235"/>
      <c r="GXP70" s="235"/>
      <c r="GXQ70" s="235"/>
      <c r="GXR70" s="235"/>
      <c r="GXS70" s="235"/>
      <c r="GXT70" s="235"/>
      <c r="GXU70" s="235"/>
      <c r="GXV70" s="235"/>
      <c r="GXW70" s="235"/>
      <c r="GXX70" s="235"/>
      <c r="GXY70" s="235"/>
      <c r="GXZ70" s="235"/>
      <c r="GYA70" s="235"/>
      <c r="GYB70" s="235"/>
      <c r="GYC70" s="235"/>
      <c r="GYD70" s="235"/>
      <c r="GYE70" s="235"/>
      <c r="GYF70" s="235"/>
      <c r="GYG70" s="235"/>
      <c r="GYH70" s="235"/>
      <c r="GYI70" s="235"/>
      <c r="GYJ70" s="235"/>
      <c r="GYK70" s="235"/>
      <c r="GYL70" s="235"/>
      <c r="GYM70" s="235"/>
      <c r="GYN70" s="235"/>
      <c r="GYO70" s="235"/>
      <c r="GYP70" s="235"/>
      <c r="GYQ70" s="235"/>
      <c r="GYR70" s="235"/>
      <c r="GYS70" s="235"/>
      <c r="GYT70" s="235"/>
      <c r="GYU70" s="235"/>
      <c r="GYV70" s="235"/>
      <c r="GYW70" s="235"/>
      <c r="GYX70" s="235"/>
      <c r="GYY70" s="235"/>
      <c r="GYZ70" s="235"/>
      <c r="GZA70" s="235"/>
      <c r="GZB70" s="235"/>
      <c r="GZC70" s="235"/>
      <c r="GZD70" s="235"/>
      <c r="GZE70" s="235"/>
      <c r="GZF70" s="235"/>
      <c r="GZG70" s="235"/>
      <c r="GZH70" s="235"/>
      <c r="GZI70" s="235"/>
      <c r="GZJ70" s="235"/>
      <c r="GZK70" s="235"/>
      <c r="GZL70" s="235"/>
      <c r="GZM70" s="235"/>
      <c r="GZN70" s="235"/>
      <c r="GZO70" s="235"/>
      <c r="GZP70" s="235"/>
      <c r="GZQ70" s="235"/>
      <c r="GZR70" s="235"/>
      <c r="GZS70" s="235"/>
      <c r="GZT70" s="235"/>
      <c r="GZU70" s="235"/>
      <c r="GZV70" s="235"/>
      <c r="GZW70" s="235"/>
      <c r="GZX70" s="235"/>
      <c r="GZY70" s="235"/>
      <c r="GZZ70" s="235"/>
      <c r="HAA70" s="235"/>
      <c r="HAB70" s="235"/>
      <c r="HAC70" s="235"/>
      <c r="HAD70" s="235"/>
      <c r="HAE70" s="235"/>
      <c r="HAF70" s="235"/>
      <c r="HAG70" s="235"/>
      <c r="HAH70" s="235"/>
      <c r="HAI70" s="235"/>
      <c r="HAJ70" s="235"/>
      <c r="HAK70" s="235"/>
      <c r="HAL70" s="235"/>
      <c r="HAM70" s="235"/>
      <c r="HAN70" s="235"/>
      <c r="HAO70" s="235"/>
      <c r="HAP70" s="235"/>
      <c r="HAQ70" s="235"/>
      <c r="HAR70" s="235"/>
      <c r="HAS70" s="235"/>
      <c r="HAT70" s="235"/>
      <c r="HAU70" s="235"/>
      <c r="HAV70" s="235"/>
      <c r="HAW70" s="235"/>
      <c r="HAX70" s="235"/>
      <c r="HAY70" s="235"/>
      <c r="HAZ70" s="235"/>
      <c r="HBA70" s="235"/>
      <c r="HBB70" s="235"/>
      <c r="HBC70" s="235"/>
      <c r="HBD70" s="235"/>
      <c r="HBE70" s="235"/>
      <c r="HBF70" s="235"/>
      <c r="HBG70" s="235"/>
      <c r="HBH70" s="235"/>
      <c r="HBI70" s="235"/>
      <c r="HBJ70" s="235"/>
      <c r="HBK70" s="235"/>
      <c r="HBL70" s="235"/>
      <c r="HBM70" s="235"/>
      <c r="HBN70" s="235"/>
      <c r="HBO70" s="235"/>
      <c r="HBP70" s="235"/>
      <c r="HBQ70" s="235"/>
      <c r="HBR70" s="235"/>
      <c r="HBS70" s="235"/>
      <c r="HBT70" s="235"/>
      <c r="HBU70" s="235"/>
      <c r="HBV70" s="235"/>
      <c r="HBW70" s="235"/>
      <c r="HBX70" s="235"/>
      <c r="HBY70" s="235"/>
      <c r="HBZ70" s="235"/>
      <c r="HCA70" s="235"/>
      <c r="HCB70" s="235"/>
      <c r="HCC70" s="235"/>
      <c r="HCD70" s="235"/>
      <c r="HCE70" s="235"/>
      <c r="HCF70" s="235"/>
      <c r="HCG70" s="235"/>
      <c r="HCH70" s="235"/>
      <c r="HCI70" s="235"/>
      <c r="HCJ70" s="235"/>
      <c r="HCK70" s="235"/>
      <c r="HCL70" s="235"/>
      <c r="HCM70" s="235"/>
      <c r="HCN70" s="235"/>
      <c r="HCO70" s="235"/>
      <c r="HCP70" s="235"/>
      <c r="HCQ70" s="235"/>
      <c r="HCR70" s="235"/>
      <c r="HCS70" s="235"/>
      <c r="HCT70" s="235"/>
      <c r="HCU70" s="235"/>
      <c r="HCV70" s="235"/>
      <c r="HCW70" s="235"/>
      <c r="HCX70" s="235"/>
      <c r="HCY70" s="235"/>
      <c r="HCZ70" s="235"/>
      <c r="HDA70" s="235"/>
      <c r="HDB70" s="235"/>
      <c r="HDC70" s="235"/>
      <c r="HDD70" s="235"/>
      <c r="HDE70" s="235"/>
      <c r="HDF70" s="235"/>
      <c r="HDG70" s="235"/>
      <c r="HDH70" s="235"/>
      <c r="HDI70" s="235"/>
      <c r="HDJ70" s="235"/>
      <c r="HDK70" s="235"/>
      <c r="HDL70" s="235"/>
      <c r="HDM70" s="235"/>
      <c r="HDN70" s="235"/>
      <c r="HDO70" s="235"/>
      <c r="HDP70" s="235"/>
      <c r="HDQ70" s="235"/>
      <c r="HDR70" s="235"/>
      <c r="HDS70" s="235"/>
      <c r="HDT70" s="235"/>
      <c r="HDU70" s="235"/>
      <c r="HDV70" s="235"/>
      <c r="HDW70" s="235"/>
      <c r="HDX70" s="235"/>
      <c r="HDY70" s="235"/>
      <c r="HDZ70" s="235"/>
      <c r="HEA70" s="235"/>
      <c r="HEB70" s="235"/>
      <c r="HEC70" s="235"/>
      <c r="HED70" s="235"/>
      <c r="HEE70" s="235"/>
      <c r="HEF70" s="235"/>
      <c r="HEG70" s="235"/>
      <c r="HEH70" s="235"/>
      <c r="HEI70" s="235"/>
      <c r="HEJ70" s="235"/>
      <c r="HEK70" s="235"/>
      <c r="HEL70" s="235"/>
      <c r="HEM70" s="235"/>
      <c r="HEN70" s="235"/>
      <c r="HEO70" s="235"/>
      <c r="HEP70" s="235"/>
      <c r="HEQ70" s="235"/>
      <c r="HER70" s="235"/>
      <c r="HES70" s="235"/>
      <c r="HET70" s="235"/>
      <c r="HEU70" s="235"/>
      <c r="HEV70" s="235"/>
      <c r="HEW70" s="235"/>
      <c r="HEX70" s="235"/>
      <c r="HEY70" s="235"/>
      <c r="HEZ70" s="235"/>
      <c r="HFA70" s="235"/>
      <c r="HFB70" s="235"/>
      <c r="HFC70" s="235"/>
      <c r="HFD70" s="235"/>
      <c r="HFE70" s="235"/>
      <c r="HFF70" s="235"/>
      <c r="HFG70" s="235"/>
      <c r="HFH70" s="235"/>
      <c r="HFI70" s="235"/>
      <c r="HFJ70" s="235"/>
      <c r="HFK70" s="235"/>
      <c r="HFL70" s="235"/>
      <c r="HFM70" s="235"/>
      <c r="HFN70" s="235"/>
      <c r="HFO70" s="235"/>
      <c r="HFP70" s="235"/>
      <c r="HFQ70" s="235"/>
      <c r="HFR70" s="235"/>
      <c r="HFS70" s="235"/>
      <c r="HFT70" s="235"/>
      <c r="HFU70" s="235"/>
      <c r="HFV70" s="235"/>
      <c r="HFW70" s="235"/>
      <c r="HFX70" s="235"/>
      <c r="HFY70" s="235"/>
      <c r="HFZ70" s="235"/>
      <c r="HGA70" s="235"/>
      <c r="HGB70" s="235"/>
      <c r="HGC70" s="235"/>
      <c r="HGD70" s="235"/>
      <c r="HGE70" s="235"/>
      <c r="HGF70" s="235"/>
      <c r="HGG70" s="235"/>
      <c r="HGH70" s="235"/>
      <c r="HGI70" s="235"/>
      <c r="HGJ70" s="235"/>
      <c r="HGK70" s="235"/>
      <c r="HGL70" s="235"/>
      <c r="HGM70" s="235"/>
      <c r="HGN70" s="235"/>
      <c r="HGO70" s="235"/>
      <c r="HGP70" s="235"/>
      <c r="HGQ70" s="235"/>
      <c r="HGR70" s="235"/>
      <c r="HGS70" s="235"/>
      <c r="HGT70" s="235"/>
      <c r="HGU70" s="235"/>
      <c r="HGV70" s="235"/>
      <c r="HGW70" s="235"/>
      <c r="HGX70" s="235"/>
      <c r="HGY70" s="235"/>
      <c r="HGZ70" s="235"/>
      <c r="HHA70" s="235"/>
      <c r="HHB70" s="235"/>
      <c r="HHC70" s="235"/>
      <c r="HHD70" s="235"/>
      <c r="HHE70" s="235"/>
      <c r="HHF70" s="235"/>
      <c r="HHG70" s="235"/>
      <c r="HHH70" s="235"/>
      <c r="HHI70" s="235"/>
      <c r="HHJ70" s="235"/>
      <c r="HHK70" s="235"/>
      <c r="HHL70" s="235"/>
      <c r="HHM70" s="235"/>
      <c r="HHN70" s="235"/>
      <c r="HHO70" s="235"/>
      <c r="HHP70" s="235"/>
      <c r="HHQ70" s="235"/>
      <c r="HHR70" s="235"/>
      <c r="HHS70" s="235"/>
      <c r="HHT70" s="235"/>
      <c r="HHU70" s="235"/>
      <c r="HHV70" s="235"/>
      <c r="HHW70" s="235"/>
      <c r="HHX70" s="235"/>
      <c r="HHY70" s="235"/>
      <c r="HHZ70" s="235"/>
      <c r="HIA70" s="235"/>
      <c r="HIB70" s="235"/>
      <c r="HIC70" s="235"/>
      <c r="HID70" s="235"/>
      <c r="HIE70" s="235"/>
      <c r="HIF70" s="235"/>
      <c r="HIG70" s="235"/>
      <c r="HIH70" s="235"/>
      <c r="HII70" s="235"/>
      <c r="HIJ70" s="235"/>
      <c r="HIK70" s="235"/>
      <c r="HIL70" s="235"/>
      <c r="HIM70" s="235"/>
      <c r="HIN70" s="235"/>
      <c r="HIO70" s="235"/>
      <c r="HIP70" s="235"/>
      <c r="HIQ70" s="235"/>
      <c r="HIR70" s="235"/>
      <c r="HIS70" s="235"/>
      <c r="HIT70" s="235"/>
      <c r="HIU70" s="235"/>
      <c r="HIV70" s="235"/>
      <c r="HIW70" s="235"/>
      <c r="HIX70" s="235"/>
      <c r="HIY70" s="235"/>
      <c r="HIZ70" s="235"/>
      <c r="HJA70" s="235"/>
      <c r="HJB70" s="235"/>
      <c r="HJC70" s="235"/>
      <c r="HJD70" s="235"/>
      <c r="HJE70" s="235"/>
      <c r="HJF70" s="235"/>
      <c r="HJG70" s="235"/>
      <c r="HJH70" s="235"/>
      <c r="HJI70" s="235"/>
      <c r="HJJ70" s="235"/>
      <c r="HJK70" s="235"/>
      <c r="HJL70" s="235"/>
      <c r="HJM70" s="235"/>
      <c r="HJN70" s="235"/>
      <c r="HJO70" s="235"/>
      <c r="HJP70" s="235"/>
      <c r="HJQ70" s="235"/>
      <c r="HJR70" s="235"/>
      <c r="HJS70" s="235"/>
      <c r="HJT70" s="235"/>
      <c r="HJU70" s="235"/>
      <c r="HJV70" s="235"/>
      <c r="HJW70" s="235"/>
      <c r="HJX70" s="235"/>
      <c r="HJY70" s="235"/>
      <c r="HJZ70" s="235"/>
      <c r="HKA70" s="235"/>
      <c r="HKB70" s="235"/>
      <c r="HKC70" s="235"/>
      <c r="HKD70" s="235"/>
      <c r="HKE70" s="235"/>
      <c r="HKF70" s="235"/>
      <c r="HKG70" s="235"/>
      <c r="HKH70" s="235"/>
      <c r="HKI70" s="235"/>
      <c r="HKJ70" s="235"/>
      <c r="HKK70" s="235"/>
      <c r="HKL70" s="235"/>
      <c r="HKM70" s="235"/>
      <c r="HKN70" s="235"/>
      <c r="HKO70" s="235"/>
      <c r="HKP70" s="235"/>
      <c r="HKQ70" s="235"/>
      <c r="HKR70" s="235"/>
      <c r="HKS70" s="235"/>
      <c r="HKT70" s="235"/>
      <c r="HKU70" s="235"/>
      <c r="HKV70" s="235"/>
      <c r="HKW70" s="235"/>
      <c r="HKX70" s="235"/>
      <c r="HKY70" s="235"/>
      <c r="HKZ70" s="235"/>
      <c r="HLA70" s="235"/>
      <c r="HLB70" s="235"/>
      <c r="HLC70" s="235"/>
      <c r="HLD70" s="235"/>
      <c r="HLE70" s="235"/>
      <c r="HLF70" s="235"/>
      <c r="HLG70" s="235"/>
      <c r="HLH70" s="235"/>
      <c r="HLI70" s="235"/>
      <c r="HLJ70" s="235"/>
      <c r="HLK70" s="235"/>
      <c r="HLL70" s="235"/>
      <c r="HLM70" s="235"/>
      <c r="HLN70" s="235"/>
      <c r="HLO70" s="235"/>
      <c r="HLP70" s="235"/>
      <c r="HLQ70" s="235"/>
      <c r="HLR70" s="235"/>
      <c r="HLS70" s="235"/>
      <c r="HLT70" s="235"/>
      <c r="HLU70" s="235"/>
      <c r="HLV70" s="235"/>
      <c r="HLW70" s="235"/>
      <c r="HLX70" s="235"/>
      <c r="HLY70" s="235"/>
      <c r="HLZ70" s="235"/>
      <c r="HMA70" s="235"/>
      <c r="HMB70" s="235"/>
      <c r="HMC70" s="235"/>
      <c r="HMD70" s="235"/>
      <c r="HME70" s="235"/>
      <c r="HMF70" s="235"/>
      <c r="HMG70" s="235"/>
      <c r="HMH70" s="235"/>
      <c r="HMI70" s="235"/>
      <c r="HMJ70" s="235"/>
      <c r="HMK70" s="235"/>
      <c r="HML70" s="235"/>
      <c r="HMM70" s="235"/>
      <c r="HMN70" s="235"/>
      <c r="HMO70" s="235"/>
      <c r="HMP70" s="235"/>
      <c r="HMQ70" s="235"/>
      <c r="HMR70" s="235"/>
      <c r="HMS70" s="235"/>
      <c r="HMT70" s="235"/>
      <c r="HMU70" s="235"/>
      <c r="HMV70" s="235"/>
      <c r="HMW70" s="235"/>
      <c r="HMX70" s="235"/>
      <c r="HMY70" s="235"/>
      <c r="HMZ70" s="235"/>
      <c r="HNA70" s="235"/>
      <c r="HNB70" s="235"/>
      <c r="HNC70" s="235"/>
      <c r="HND70" s="235"/>
      <c r="HNE70" s="235"/>
      <c r="HNF70" s="235"/>
      <c r="HNG70" s="235"/>
      <c r="HNH70" s="235"/>
      <c r="HNI70" s="235"/>
      <c r="HNJ70" s="235"/>
      <c r="HNK70" s="235"/>
      <c r="HNL70" s="235"/>
      <c r="HNM70" s="235"/>
      <c r="HNN70" s="235"/>
      <c r="HNO70" s="235"/>
      <c r="HNP70" s="235"/>
      <c r="HNQ70" s="235"/>
      <c r="HNR70" s="235"/>
      <c r="HNS70" s="235"/>
      <c r="HNT70" s="235"/>
      <c r="HNU70" s="235"/>
      <c r="HNV70" s="235"/>
      <c r="HNW70" s="235"/>
      <c r="HNX70" s="235"/>
      <c r="HNY70" s="235"/>
      <c r="HNZ70" s="235"/>
      <c r="HOA70" s="235"/>
      <c r="HOB70" s="235"/>
      <c r="HOC70" s="235"/>
      <c r="HOD70" s="235"/>
      <c r="HOE70" s="235"/>
      <c r="HOF70" s="235"/>
      <c r="HOG70" s="235"/>
      <c r="HOH70" s="235"/>
      <c r="HOI70" s="235"/>
      <c r="HOJ70" s="235"/>
      <c r="HOK70" s="235"/>
      <c r="HOL70" s="235"/>
      <c r="HOM70" s="235"/>
      <c r="HON70" s="235"/>
      <c r="HOO70" s="235"/>
      <c r="HOP70" s="235"/>
      <c r="HOQ70" s="235"/>
      <c r="HOR70" s="235"/>
      <c r="HOS70" s="235"/>
      <c r="HOT70" s="235"/>
      <c r="HOU70" s="235"/>
      <c r="HOV70" s="235"/>
      <c r="HOW70" s="235"/>
      <c r="HOX70" s="235"/>
      <c r="HOY70" s="235"/>
      <c r="HOZ70" s="235"/>
      <c r="HPA70" s="235"/>
      <c r="HPB70" s="235"/>
      <c r="HPC70" s="235"/>
      <c r="HPD70" s="235"/>
      <c r="HPE70" s="235"/>
      <c r="HPF70" s="235"/>
      <c r="HPG70" s="235"/>
      <c r="HPH70" s="235"/>
      <c r="HPI70" s="235"/>
      <c r="HPJ70" s="235"/>
      <c r="HPK70" s="235"/>
      <c r="HPL70" s="235"/>
      <c r="HPM70" s="235"/>
      <c r="HPN70" s="235"/>
      <c r="HPO70" s="235"/>
      <c r="HPP70" s="235"/>
      <c r="HPQ70" s="235"/>
      <c r="HPR70" s="235"/>
      <c r="HPS70" s="235"/>
      <c r="HPT70" s="235"/>
      <c r="HPU70" s="235"/>
      <c r="HPV70" s="235"/>
      <c r="HPW70" s="235"/>
      <c r="HPX70" s="235"/>
      <c r="HPY70" s="235"/>
      <c r="HPZ70" s="235"/>
      <c r="HQA70" s="235"/>
      <c r="HQB70" s="235"/>
      <c r="HQC70" s="235"/>
      <c r="HQD70" s="235"/>
      <c r="HQE70" s="235"/>
      <c r="HQF70" s="235"/>
      <c r="HQG70" s="235"/>
      <c r="HQH70" s="235"/>
      <c r="HQI70" s="235"/>
      <c r="HQJ70" s="235"/>
      <c r="HQK70" s="235"/>
      <c r="HQL70" s="235"/>
      <c r="HQM70" s="235"/>
      <c r="HQN70" s="235"/>
      <c r="HQO70" s="235"/>
      <c r="HQP70" s="235"/>
      <c r="HQQ70" s="235"/>
      <c r="HQR70" s="235"/>
      <c r="HQS70" s="235"/>
      <c r="HQT70" s="235"/>
      <c r="HQU70" s="235"/>
      <c r="HQV70" s="235"/>
      <c r="HQW70" s="235"/>
      <c r="HQX70" s="235"/>
      <c r="HQY70" s="235"/>
      <c r="HQZ70" s="235"/>
      <c r="HRA70" s="235"/>
      <c r="HRB70" s="235"/>
      <c r="HRC70" s="235"/>
      <c r="HRD70" s="235"/>
      <c r="HRE70" s="235"/>
      <c r="HRF70" s="235"/>
      <c r="HRG70" s="235"/>
      <c r="HRH70" s="235"/>
      <c r="HRI70" s="235"/>
      <c r="HRJ70" s="235"/>
      <c r="HRK70" s="235"/>
      <c r="HRL70" s="235"/>
      <c r="HRM70" s="235"/>
      <c r="HRN70" s="235"/>
      <c r="HRO70" s="235"/>
      <c r="HRP70" s="235"/>
      <c r="HRQ70" s="235"/>
      <c r="HRR70" s="235"/>
      <c r="HRS70" s="235"/>
      <c r="HRT70" s="235"/>
      <c r="HRU70" s="235"/>
      <c r="HRV70" s="235"/>
      <c r="HRW70" s="235"/>
      <c r="HRX70" s="235"/>
      <c r="HRY70" s="235"/>
      <c r="HRZ70" s="235"/>
      <c r="HSA70" s="235"/>
      <c r="HSB70" s="235"/>
      <c r="HSC70" s="235"/>
      <c r="HSD70" s="235"/>
      <c r="HSE70" s="235"/>
      <c r="HSF70" s="235"/>
      <c r="HSG70" s="235"/>
      <c r="HSH70" s="235"/>
      <c r="HSI70" s="235"/>
      <c r="HSJ70" s="235"/>
      <c r="HSK70" s="235"/>
      <c r="HSL70" s="235"/>
      <c r="HSM70" s="235"/>
      <c r="HSN70" s="235"/>
      <c r="HSO70" s="235"/>
      <c r="HSP70" s="235"/>
      <c r="HSQ70" s="235"/>
      <c r="HSR70" s="235"/>
      <c r="HSS70" s="235"/>
      <c r="HST70" s="235"/>
      <c r="HSU70" s="235"/>
      <c r="HSV70" s="235"/>
      <c r="HSW70" s="235"/>
      <c r="HSX70" s="235"/>
      <c r="HSY70" s="235"/>
      <c r="HSZ70" s="235"/>
      <c r="HTA70" s="235"/>
      <c r="HTB70" s="235"/>
      <c r="HTC70" s="235"/>
      <c r="HTD70" s="235"/>
      <c r="HTE70" s="235"/>
      <c r="HTF70" s="235"/>
      <c r="HTG70" s="235"/>
      <c r="HTH70" s="235"/>
      <c r="HTI70" s="235"/>
      <c r="HTJ70" s="235"/>
      <c r="HTK70" s="235"/>
      <c r="HTL70" s="235"/>
      <c r="HTM70" s="235"/>
      <c r="HTN70" s="235"/>
      <c r="HTO70" s="235"/>
      <c r="HTP70" s="235"/>
      <c r="HTQ70" s="235"/>
      <c r="HTR70" s="235"/>
      <c r="HTS70" s="235"/>
      <c r="HTT70" s="235"/>
      <c r="HTU70" s="235"/>
      <c r="HTV70" s="235"/>
      <c r="HTW70" s="235"/>
      <c r="HTX70" s="235"/>
      <c r="HTY70" s="235"/>
      <c r="HTZ70" s="235"/>
      <c r="HUA70" s="235"/>
      <c r="HUB70" s="235"/>
      <c r="HUC70" s="235"/>
      <c r="HUD70" s="235"/>
      <c r="HUE70" s="235"/>
      <c r="HUF70" s="235"/>
      <c r="HUG70" s="235"/>
      <c r="HUH70" s="235"/>
      <c r="HUI70" s="235"/>
      <c r="HUJ70" s="235"/>
      <c r="HUK70" s="235"/>
      <c r="HUL70" s="235"/>
      <c r="HUM70" s="235"/>
      <c r="HUN70" s="235"/>
      <c r="HUO70" s="235"/>
      <c r="HUP70" s="235"/>
      <c r="HUQ70" s="235"/>
      <c r="HUR70" s="235"/>
      <c r="HUS70" s="235"/>
      <c r="HUT70" s="235"/>
      <c r="HUU70" s="235"/>
      <c r="HUV70" s="235"/>
      <c r="HUW70" s="235"/>
      <c r="HUX70" s="235"/>
      <c r="HUY70" s="235"/>
      <c r="HUZ70" s="235"/>
      <c r="HVA70" s="235"/>
      <c r="HVB70" s="235"/>
      <c r="HVC70" s="235"/>
      <c r="HVD70" s="235"/>
      <c r="HVE70" s="235"/>
      <c r="HVF70" s="235"/>
      <c r="HVG70" s="235"/>
      <c r="HVH70" s="235"/>
      <c r="HVI70" s="235"/>
      <c r="HVJ70" s="235"/>
      <c r="HVK70" s="235"/>
      <c r="HVL70" s="235"/>
      <c r="HVM70" s="235"/>
      <c r="HVN70" s="235"/>
      <c r="HVO70" s="235"/>
      <c r="HVP70" s="235"/>
      <c r="HVQ70" s="235"/>
      <c r="HVR70" s="235"/>
      <c r="HVS70" s="235"/>
      <c r="HVT70" s="235"/>
      <c r="HVU70" s="235"/>
      <c r="HVV70" s="235"/>
      <c r="HVW70" s="235"/>
      <c r="HVX70" s="235"/>
      <c r="HVY70" s="235"/>
      <c r="HVZ70" s="235"/>
      <c r="HWA70" s="235"/>
      <c r="HWB70" s="235"/>
      <c r="HWC70" s="235"/>
      <c r="HWD70" s="235"/>
      <c r="HWE70" s="235"/>
      <c r="HWF70" s="235"/>
      <c r="HWG70" s="235"/>
      <c r="HWH70" s="235"/>
      <c r="HWI70" s="235"/>
      <c r="HWJ70" s="235"/>
      <c r="HWK70" s="235"/>
      <c r="HWL70" s="235"/>
      <c r="HWM70" s="235"/>
      <c r="HWN70" s="235"/>
      <c r="HWO70" s="235"/>
      <c r="HWP70" s="235"/>
      <c r="HWQ70" s="235"/>
      <c r="HWR70" s="235"/>
      <c r="HWS70" s="235"/>
      <c r="HWT70" s="235"/>
      <c r="HWU70" s="235"/>
      <c r="HWV70" s="235"/>
      <c r="HWW70" s="235"/>
      <c r="HWX70" s="235"/>
      <c r="HWY70" s="235"/>
      <c r="HWZ70" s="235"/>
      <c r="HXA70" s="235"/>
      <c r="HXB70" s="235"/>
      <c r="HXC70" s="235"/>
      <c r="HXD70" s="235"/>
      <c r="HXE70" s="235"/>
      <c r="HXF70" s="235"/>
      <c r="HXG70" s="235"/>
      <c r="HXH70" s="235"/>
      <c r="HXI70" s="235"/>
      <c r="HXJ70" s="235"/>
      <c r="HXK70" s="235"/>
      <c r="HXL70" s="235"/>
      <c r="HXM70" s="235"/>
      <c r="HXN70" s="235"/>
      <c r="HXO70" s="235"/>
      <c r="HXP70" s="235"/>
      <c r="HXQ70" s="235"/>
      <c r="HXR70" s="235"/>
      <c r="HXS70" s="235"/>
      <c r="HXT70" s="235"/>
      <c r="HXU70" s="235"/>
      <c r="HXV70" s="235"/>
      <c r="HXW70" s="235"/>
      <c r="HXX70" s="235"/>
      <c r="HXY70" s="235"/>
      <c r="HXZ70" s="235"/>
      <c r="HYA70" s="235"/>
      <c r="HYB70" s="235"/>
      <c r="HYC70" s="235"/>
      <c r="HYD70" s="235"/>
      <c r="HYE70" s="235"/>
      <c r="HYF70" s="235"/>
      <c r="HYG70" s="235"/>
      <c r="HYH70" s="235"/>
      <c r="HYI70" s="235"/>
      <c r="HYJ70" s="235"/>
      <c r="HYK70" s="235"/>
      <c r="HYL70" s="235"/>
      <c r="HYM70" s="235"/>
      <c r="HYN70" s="235"/>
      <c r="HYO70" s="235"/>
      <c r="HYP70" s="235"/>
      <c r="HYQ70" s="235"/>
      <c r="HYR70" s="235"/>
      <c r="HYS70" s="235"/>
      <c r="HYT70" s="235"/>
      <c r="HYU70" s="235"/>
      <c r="HYV70" s="235"/>
      <c r="HYW70" s="235"/>
      <c r="HYX70" s="235"/>
      <c r="HYY70" s="235"/>
      <c r="HYZ70" s="235"/>
      <c r="HZA70" s="235"/>
      <c r="HZB70" s="235"/>
      <c r="HZC70" s="235"/>
      <c r="HZD70" s="235"/>
      <c r="HZE70" s="235"/>
      <c r="HZF70" s="235"/>
      <c r="HZG70" s="235"/>
      <c r="HZH70" s="235"/>
      <c r="HZI70" s="235"/>
      <c r="HZJ70" s="235"/>
      <c r="HZK70" s="235"/>
      <c r="HZL70" s="235"/>
      <c r="HZM70" s="235"/>
      <c r="HZN70" s="235"/>
      <c r="HZO70" s="235"/>
      <c r="HZP70" s="235"/>
      <c r="HZQ70" s="235"/>
      <c r="HZR70" s="235"/>
      <c r="HZS70" s="235"/>
      <c r="HZT70" s="235"/>
      <c r="HZU70" s="235"/>
      <c r="HZV70" s="235"/>
      <c r="HZW70" s="235"/>
      <c r="HZX70" s="235"/>
      <c r="HZY70" s="235"/>
      <c r="HZZ70" s="235"/>
      <c r="IAA70" s="235"/>
      <c r="IAB70" s="235"/>
      <c r="IAC70" s="235"/>
      <c r="IAD70" s="235"/>
      <c r="IAE70" s="235"/>
      <c r="IAF70" s="235"/>
      <c r="IAG70" s="235"/>
      <c r="IAH70" s="235"/>
      <c r="IAI70" s="235"/>
      <c r="IAJ70" s="235"/>
      <c r="IAK70" s="235"/>
      <c r="IAL70" s="235"/>
      <c r="IAM70" s="235"/>
      <c r="IAN70" s="235"/>
      <c r="IAO70" s="235"/>
      <c r="IAP70" s="235"/>
      <c r="IAQ70" s="235"/>
      <c r="IAR70" s="235"/>
      <c r="IAS70" s="235"/>
      <c r="IAT70" s="235"/>
      <c r="IAU70" s="235"/>
      <c r="IAV70" s="235"/>
      <c r="IAW70" s="235"/>
      <c r="IAX70" s="235"/>
      <c r="IAY70" s="235"/>
      <c r="IAZ70" s="235"/>
      <c r="IBA70" s="235"/>
      <c r="IBB70" s="235"/>
      <c r="IBC70" s="235"/>
      <c r="IBD70" s="235"/>
      <c r="IBE70" s="235"/>
      <c r="IBF70" s="235"/>
      <c r="IBG70" s="235"/>
      <c r="IBH70" s="235"/>
      <c r="IBI70" s="235"/>
      <c r="IBJ70" s="235"/>
      <c r="IBK70" s="235"/>
      <c r="IBL70" s="235"/>
      <c r="IBM70" s="235"/>
      <c r="IBN70" s="235"/>
      <c r="IBO70" s="235"/>
      <c r="IBP70" s="235"/>
      <c r="IBQ70" s="235"/>
      <c r="IBR70" s="235"/>
      <c r="IBS70" s="235"/>
      <c r="IBT70" s="235"/>
      <c r="IBU70" s="235"/>
      <c r="IBV70" s="235"/>
      <c r="IBW70" s="235"/>
      <c r="IBX70" s="235"/>
      <c r="IBY70" s="235"/>
      <c r="IBZ70" s="235"/>
      <c r="ICA70" s="235"/>
      <c r="ICB70" s="235"/>
      <c r="ICC70" s="235"/>
      <c r="ICD70" s="235"/>
      <c r="ICE70" s="235"/>
      <c r="ICF70" s="235"/>
      <c r="ICG70" s="235"/>
      <c r="ICH70" s="235"/>
      <c r="ICI70" s="235"/>
      <c r="ICJ70" s="235"/>
      <c r="ICK70" s="235"/>
      <c r="ICL70" s="235"/>
      <c r="ICM70" s="235"/>
      <c r="ICN70" s="235"/>
      <c r="ICO70" s="235"/>
      <c r="ICP70" s="235"/>
      <c r="ICQ70" s="235"/>
      <c r="ICR70" s="235"/>
      <c r="ICS70" s="235"/>
      <c r="ICT70" s="235"/>
      <c r="ICU70" s="235"/>
      <c r="ICV70" s="235"/>
      <c r="ICW70" s="235"/>
      <c r="ICX70" s="235"/>
      <c r="ICY70" s="235"/>
      <c r="ICZ70" s="235"/>
      <c r="IDA70" s="235"/>
      <c r="IDB70" s="235"/>
      <c r="IDC70" s="235"/>
      <c r="IDD70" s="235"/>
      <c r="IDE70" s="235"/>
      <c r="IDF70" s="235"/>
      <c r="IDG70" s="235"/>
      <c r="IDH70" s="235"/>
      <c r="IDI70" s="235"/>
      <c r="IDJ70" s="235"/>
      <c r="IDK70" s="235"/>
      <c r="IDL70" s="235"/>
      <c r="IDM70" s="235"/>
      <c r="IDN70" s="235"/>
      <c r="IDO70" s="235"/>
      <c r="IDP70" s="235"/>
      <c r="IDQ70" s="235"/>
      <c r="IDR70" s="235"/>
      <c r="IDS70" s="235"/>
      <c r="IDT70" s="235"/>
      <c r="IDU70" s="235"/>
      <c r="IDV70" s="235"/>
      <c r="IDW70" s="235"/>
      <c r="IDX70" s="235"/>
      <c r="IDY70" s="235"/>
      <c r="IDZ70" s="235"/>
      <c r="IEA70" s="235"/>
      <c r="IEB70" s="235"/>
      <c r="IEC70" s="235"/>
      <c r="IED70" s="235"/>
      <c r="IEE70" s="235"/>
      <c r="IEF70" s="235"/>
      <c r="IEG70" s="235"/>
      <c r="IEH70" s="235"/>
      <c r="IEI70" s="235"/>
      <c r="IEJ70" s="235"/>
      <c r="IEK70" s="235"/>
      <c r="IEL70" s="235"/>
      <c r="IEM70" s="235"/>
      <c r="IEN70" s="235"/>
      <c r="IEO70" s="235"/>
      <c r="IEP70" s="235"/>
      <c r="IEQ70" s="235"/>
      <c r="IER70" s="235"/>
      <c r="IES70" s="235"/>
      <c r="IET70" s="235"/>
      <c r="IEU70" s="235"/>
      <c r="IEV70" s="235"/>
      <c r="IEW70" s="235"/>
      <c r="IEX70" s="235"/>
      <c r="IEY70" s="235"/>
      <c r="IEZ70" s="235"/>
      <c r="IFA70" s="235"/>
      <c r="IFB70" s="235"/>
      <c r="IFC70" s="235"/>
      <c r="IFD70" s="235"/>
      <c r="IFE70" s="235"/>
      <c r="IFF70" s="235"/>
      <c r="IFG70" s="235"/>
      <c r="IFH70" s="235"/>
      <c r="IFI70" s="235"/>
      <c r="IFJ70" s="235"/>
      <c r="IFK70" s="235"/>
      <c r="IFL70" s="235"/>
      <c r="IFM70" s="235"/>
      <c r="IFN70" s="235"/>
      <c r="IFO70" s="235"/>
      <c r="IFP70" s="235"/>
      <c r="IFQ70" s="235"/>
      <c r="IFR70" s="235"/>
      <c r="IFS70" s="235"/>
      <c r="IFT70" s="235"/>
      <c r="IFU70" s="235"/>
      <c r="IFV70" s="235"/>
      <c r="IFW70" s="235"/>
      <c r="IFX70" s="235"/>
      <c r="IFY70" s="235"/>
      <c r="IFZ70" s="235"/>
      <c r="IGA70" s="235"/>
      <c r="IGB70" s="235"/>
      <c r="IGC70" s="235"/>
      <c r="IGD70" s="235"/>
      <c r="IGE70" s="235"/>
      <c r="IGF70" s="235"/>
      <c r="IGG70" s="235"/>
      <c r="IGH70" s="235"/>
      <c r="IGI70" s="235"/>
      <c r="IGJ70" s="235"/>
      <c r="IGK70" s="235"/>
      <c r="IGL70" s="235"/>
      <c r="IGM70" s="235"/>
      <c r="IGN70" s="235"/>
      <c r="IGO70" s="235"/>
      <c r="IGP70" s="235"/>
      <c r="IGQ70" s="235"/>
      <c r="IGR70" s="235"/>
      <c r="IGS70" s="235"/>
      <c r="IGT70" s="235"/>
      <c r="IGU70" s="235"/>
      <c r="IGV70" s="235"/>
      <c r="IGW70" s="235"/>
      <c r="IGX70" s="235"/>
      <c r="IGY70" s="235"/>
      <c r="IGZ70" s="235"/>
      <c r="IHA70" s="235"/>
      <c r="IHB70" s="235"/>
      <c r="IHC70" s="235"/>
      <c r="IHD70" s="235"/>
      <c r="IHE70" s="235"/>
      <c r="IHF70" s="235"/>
      <c r="IHG70" s="235"/>
      <c r="IHH70" s="235"/>
      <c r="IHI70" s="235"/>
      <c r="IHJ70" s="235"/>
      <c r="IHK70" s="235"/>
      <c r="IHL70" s="235"/>
      <c r="IHM70" s="235"/>
      <c r="IHN70" s="235"/>
      <c r="IHO70" s="235"/>
      <c r="IHP70" s="235"/>
      <c r="IHQ70" s="235"/>
      <c r="IHR70" s="235"/>
      <c r="IHS70" s="235"/>
      <c r="IHT70" s="235"/>
      <c r="IHU70" s="235"/>
      <c r="IHV70" s="235"/>
      <c r="IHW70" s="235"/>
      <c r="IHX70" s="235"/>
      <c r="IHY70" s="235"/>
      <c r="IHZ70" s="235"/>
      <c r="IIA70" s="235"/>
      <c r="IIB70" s="235"/>
      <c r="IIC70" s="235"/>
      <c r="IID70" s="235"/>
      <c r="IIE70" s="235"/>
      <c r="IIF70" s="235"/>
      <c r="IIG70" s="235"/>
      <c r="IIH70" s="235"/>
      <c r="III70" s="235"/>
      <c r="IIJ70" s="235"/>
      <c r="IIK70" s="235"/>
      <c r="IIL70" s="235"/>
      <c r="IIM70" s="235"/>
      <c r="IIN70" s="235"/>
      <c r="IIO70" s="235"/>
      <c r="IIP70" s="235"/>
      <c r="IIQ70" s="235"/>
      <c r="IIR70" s="235"/>
      <c r="IIS70" s="235"/>
      <c r="IIT70" s="235"/>
      <c r="IIU70" s="235"/>
      <c r="IIV70" s="235"/>
      <c r="IIW70" s="235"/>
      <c r="IIX70" s="235"/>
      <c r="IIY70" s="235"/>
      <c r="IIZ70" s="235"/>
      <c r="IJA70" s="235"/>
      <c r="IJB70" s="235"/>
      <c r="IJC70" s="235"/>
      <c r="IJD70" s="235"/>
      <c r="IJE70" s="235"/>
      <c r="IJF70" s="235"/>
      <c r="IJG70" s="235"/>
      <c r="IJH70" s="235"/>
      <c r="IJI70" s="235"/>
      <c r="IJJ70" s="235"/>
      <c r="IJK70" s="235"/>
      <c r="IJL70" s="235"/>
      <c r="IJM70" s="235"/>
      <c r="IJN70" s="235"/>
      <c r="IJO70" s="235"/>
      <c r="IJP70" s="235"/>
      <c r="IJQ70" s="235"/>
      <c r="IJR70" s="235"/>
      <c r="IJS70" s="235"/>
      <c r="IJT70" s="235"/>
      <c r="IJU70" s="235"/>
      <c r="IJV70" s="235"/>
      <c r="IJW70" s="235"/>
      <c r="IJX70" s="235"/>
      <c r="IJY70" s="235"/>
      <c r="IJZ70" s="235"/>
      <c r="IKA70" s="235"/>
      <c r="IKB70" s="235"/>
      <c r="IKC70" s="235"/>
      <c r="IKD70" s="235"/>
      <c r="IKE70" s="235"/>
      <c r="IKF70" s="235"/>
      <c r="IKG70" s="235"/>
      <c r="IKH70" s="235"/>
      <c r="IKI70" s="235"/>
      <c r="IKJ70" s="235"/>
      <c r="IKK70" s="235"/>
      <c r="IKL70" s="235"/>
      <c r="IKM70" s="235"/>
      <c r="IKN70" s="235"/>
      <c r="IKO70" s="235"/>
      <c r="IKP70" s="235"/>
      <c r="IKQ70" s="235"/>
      <c r="IKR70" s="235"/>
      <c r="IKS70" s="235"/>
      <c r="IKT70" s="235"/>
      <c r="IKU70" s="235"/>
      <c r="IKV70" s="235"/>
      <c r="IKW70" s="235"/>
      <c r="IKX70" s="235"/>
      <c r="IKY70" s="235"/>
      <c r="IKZ70" s="235"/>
      <c r="ILA70" s="235"/>
      <c r="ILB70" s="235"/>
      <c r="ILC70" s="235"/>
      <c r="ILD70" s="235"/>
      <c r="ILE70" s="235"/>
      <c r="ILF70" s="235"/>
      <c r="ILG70" s="235"/>
      <c r="ILH70" s="235"/>
      <c r="ILI70" s="235"/>
      <c r="ILJ70" s="235"/>
      <c r="ILK70" s="235"/>
      <c r="ILL70" s="235"/>
      <c r="ILM70" s="235"/>
      <c r="ILN70" s="235"/>
      <c r="ILO70" s="235"/>
      <c r="ILP70" s="235"/>
      <c r="ILQ70" s="235"/>
      <c r="ILR70" s="235"/>
      <c r="ILS70" s="235"/>
      <c r="ILT70" s="235"/>
      <c r="ILU70" s="235"/>
      <c r="ILV70" s="235"/>
      <c r="ILW70" s="235"/>
      <c r="ILX70" s="235"/>
      <c r="ILY70" s="235"/>
      <c r="ILZ70" s="235"/>
      <c r="IMA70" s="235"/>
      <c r="IMB70" s="235"/>
      <c r="IMC70" s="235"/>
      <c r="IMD70" s="235"/>
      <c r="IME70" s="235"/>
      <c r="IMF70" s="235"/>
      <c r="IMG70" s="235"/>
      <c r="IMH70" s="235"/>
      <c r="IMI70" s="235"/>
      <c r="IMJ70" s="235"/>
      <c r="IMK70" s="235"/>
      <c r="IML70" s="235"/>
      <c r="IMM70" s="235"/>
      <c r="IMN70" s="235"/>
      <c r="IMO70" s="235"/>
      <c r="IMP70" s="235"/>
      <c r="IMQ70" s="235"/>
      <c r="IMR70" s="235"/>
      <c r="IMS70" s="235"/>
      <c r="IMT70" s="235"/>
      <c r="IMU70" s="235"/>
      <c r="IMV70" s="235"/>
      <c r="IMW70" s="235"/>
      <c r="IMX70" s="235"/>
      <c r="IMY70" s="235"/>
      <c r="IMZ70" s="235"/>
      <c r="INA70" s="235"/>
      <c r="INB70" s="235"/>
      <c r="INC70" s="235"/>
      <c r="IND70" s="235"/>
      <c r="INE70" s="235"/>
      <c r="INF70" s="235"/>
      <c r="ING70" s="235"/>
      <c r="INH70" s="235"/>
      <c r="INI70" s="235"/>
      <c r="INJ70" s="235"/>
      <c r="INK70" s="235"/>
      <c r="INL70" s="235"/>
      <c r="INM70" s="235"/>
      <c r="INN70" s="235"/>
      <c r="INO70" s="235"/>
      <c r="INP70" s="235"/>
      <c r="INQ70" s="235"/>
      <c r="INR70" s="235"/>
      <c r="INS70" s="235"/>
      <c r="INT70" s="235"/>
      <c r="INU70" s="235"/>
      <c r="INV70" s="235"/>
      <c r="INW70" s="235"/>
      <c r="INX70" s="235"/>
      <c r="INY70" s="235"/>
      <c r="INZ70" s="235"/>
      <c r="IOA70" s="235"/>
      <c r="IOB70" s="235"/>
      <c r="IOC70" s="235"/>
      <c r="IOD70" s="235"/>
      <c r="IOE70" s="235"/>
      <c r="IOF70" s="235"/>
      <c r="IOG70" s="235"/>
      <c r="IOH70" s="235"/>
      <c r="IOI70" s="235"/>
      <c r="IOJ70" s="235"/>
      <c r="IOK70" s="235"/>
      <c r="IOL70" s="235"/>
      <c r="IOM70" s="235"/>
      <c r="ION70" s="235"/>
      <c r="IOO70" s="235"/>
      <c r="IOP70" s="235"/>
      <c r="IOQ70" s="235"/>
      <c r="IOR70" s="235"/>
      <c r="IOS70" s="235"/>
      <c r="IOT70" s="235"/>
      <c r="IOU70" s="235"/>
      <c r="IOV70" s="235"/>
      <c r="IOW70" s="235"/>
      <c r="IOX70" s="235"/>
      <c r="IOY70" s="235"/>
      <c r="IOZ70" s="235"/>
      <c r="IPA70" s="235"/>
      <c r="IPB70" s="235"/>
      <c r="IPC70" s="235"/>
      <c r="IPD70" s="235"/>
      <c r="IPE70" s="235"/>
      <c r="IPF70" s="235"/>
      <c r="IPG70" s="235"/>
      <c r="IPH70" s="235"/>
      <c r="IPI70" s="235"/>
      <c r="IPJ70" s="235"/>
      <c r="IPK70" s="235"/>
      <c r="IPL70" s="235"/>
      <c r="IPM70" s="235"/>
      <c r="IPN70" s="235"/>
      <c r="IPO70" s="235"/>
      <c r="IPP70" s="235"/>
      <c r="IPQ70" s="235"/>
      <c r="IPR70" s="235"/>
      <c r="IPS70" s="235"/>
      <c r="IPT70" s="235"/>
      <c r="IPU70" s="235"/>
      <c r="IPV70" s="235"/>
      <c r="IPW70" s="235"/>
      <c r="IPX70" s="235"/>
      <c r="IPY70" s="235"/>
      <c r="IPZ70" s="235"/>
      <c r="IQA70" s="235"/>
      <c r="IQB70" s="235"/>
      <c r="IQC70" s="235"/>
      <c r="IQD70" s="235"/>
      <c r="IQE70" s="235"/>
      <c r="IQF70" s="235"/>
      <c r="IQG70" s="235"/>
      <c r="IQH70" s="235"/>
      <c r="IQI70" s="235"/>
      <c r="IQJ70" s="235"/>
      <c r="IQK70" s="235"/>
      <c r="IQL70" s="235"/>
      <c r="IQM70" s="235"/>
      <c r="IQN70" s="235"/>
      <c r="IQO70" s="235"/>
      <c r="IQP70" s="235"/>
      <c r="IQQ70" s="235"/>
      <c r="IQR70" s="235"/>
      <c r="IQS70" s="235"/>
      <c r="IQT70" s="235"/>
      <c r="IQU70" s="235"/>
      <c r="IQV70" s="235"/>
      <c r="IQW70" s="235"/>
      <c r="IQX70" s="235"/>
      <c r="IQY70" s="235"/>
      <c r="IQZ70" s="235"/>
      <c r="IRA70" s="235"/>
      <c r="IRB70" s="235"/>
      <c r="IRC70" s="235"/>
      <c r="IRD70" s="235"/>
      <c r="IRE70" s="235"/>
      <c r="IRF70" s="235"/>
      <c r="IRG70" s="235"/>
      <c r="IRH70" s="235"/>
      <c r="IRI70" s="235"/>
      <c r="IRJ70" s="235"/>
      <c r="IRK70" s="235"/>
      <c r="IRL70" s="235"/>
      <c r="IRM70" s="235"/>
      <c r="IRN70" s="235"/>
      <c r="IRO70" s="235"/>
      <c r="IRP70" s="235"/>
      <c r="IRQ70" s="235"/>
      <c r="IRR70" s="235"/>
      <c r="IRS70" s="235"/>
      <c r="IRT70" s="235"/>
      <c r="IRU70" s="235"/>
      <c r="IRV70" s="235"/>
      <c r="IRW70" s="235"/>
      <c r="IRX70" s="235"/>
      <c r="IRY70" s="235"/>
      <c r="IRZ70" s="235"/>
      <c r="ISA70" s="235"/>
      <c r="ISB70" s="235"/>
      <c r="ISC70" s="235"/>
      <c r="ISD70" s="235"/>
      <c r="ISE70" s="235"/>
      <c r="ISF70" s="235"/>
      <c r="ISG70" s="235"/>
      <c r="ISH70" s="235"/>
      <c r="ISI70" s="235"/>
      <c r="ISJ70" s="235"/>
      <c r="ISK70" s="235"/>
      <c r="ISL70" s="235"/>
      <c r="ISM70" s="235"/>
      <c r="ISN70" s="235"/>
      <c r="ISO70" s="235"/>
      <c r="ISP70" s="235"/>
      <c r="ISQ70" s="235"/>
      <c r="ISR70" s="235"/>
      <c r="ISS70" s="235"/>
      <c r="IST70" s="235"/>
      <c r="ISU70" s="235"/>
      <c r="ISV70" s="235"/>
      <c r="ISW70" s="235"/>
      <c r="ISX70" s="235"/>
      <c r="ISY70" s="235"/>
      <c r="ISZ70" s="235"/>
      <c r="ITA70" s="235"/>
      <c r="ITB70" s="235"/>
      <c r="ITC70" s="235"/>
      <c r="ITD70" s="235"/>
      <c r="ITE70" s="235"/>
      <c r="ITF70" s="235"/>
      <c r="ITG70" s="235"/>
      <c r="ITH70" s="235"/>
      <c r="ITI70" s="235"/>
      <c r="ITJ70" s="235"/>
      <c r="ITK70" s="235"/>
      <c r="ITL70" s="235"/>
      <c r="ITM70" s="235"/>
      <c r="ITN70" s="235"/>
      <c r="ITO70" s="235"/>
      <c r="ITP70" s="235"/>
      <c r="ITQ70" s="235"/>
      <c r="ITR70" s="235"/>
      <c r="ITS70" s="235"/>
      <c r="ITT70" s="235"/>
      <c r="ITU70" s="235"/>
      <c r="ITV70" s="235"/>
      <c r="ITW70" s="235"/>
      <c r="ITX70" s="235"/>
      <c r="ITY70" s="235"/>
      <c r="ITZ70" s="235"/>
      <c r="IUA70" s="235"/>
      <c r="IUB70" s="235"/>
      <c r="IUC70" s="235"/>
      <c r="IUD70" s="235"/>
      <c r="IUE70" s="235"/>
      <c r="IUF70" s="235"/>
      <c r="IUG70" s="235"/>
      <c r="IUH70" s="235"/>
      <c r="IUI70" s="235"/>
      <c r="IUJ70" s="235"/>
      <c r="IUK70" s="235"/>
      <c r="IUL70" s="235"/>
      <c r="IUM70" s="235"/>
      <c r="IUN70" s="235"/>
      <c r="IUO70" s="235"/>
      <c r="IUP70" s="235"/>
      <c r="IUQ70" s="235"/>
      <c r="IUR70" s="235"/>
      <c r="IUS70" s="235"/>
      <c r="IUT70" s="235"/>
      <c r="IUU70" s="235"/>
      <c r="IUV70" s="235"/>
      <c r="IUW70" s="235"/>
      <c r="IUX70" s="235"/>
      <c r="IUY70" s="235"/>
      <c r="IUZ70" s="235"/>
      <c r="IVA70" s="235"/>
      <c r="IVB70" s="235"/>
      <c r="IVC70" s="235"/>
      <c r="IVD70" s="235"/>
      <c r="IVE70" s="235"/>
      <c r="IVF70" s="235"/>
      <c r="IVG70" s="235"/>
      <c r="IVH70" s="235"/>
      <c r="IVI70" s="235"/>
      <c r="IVJ70" s="235"/>
      <c r="IVK70" s="235"/>
      <c r="IVL70" s="235"/>
      <c r="IVM70" s="235"/>
      <c r="IVN70" s="235"/>
      <c r="IVO70" s="235"/>
      <c r="IVP70" s="235"/>
      <c r="IVQ70" s="235"/>
      <c r="IVR70" s="235"/>
      <c r="IVS70" s="235"/>
      <c r="IVT70" s="235"/>
      <c r="IVU70" s="235"/>
      <c r="IVV70" s="235"/>
      <c r="IVW70" s="235"/>
      <c r="IVX70" s="235"/>
      <c r="IVY70" s="235"/>
      <c r="IVZ70" s="235"/>
      <c r="IWA70" s="235"/>
      <c r="IWB70" s="235"/>
      <c r="IWC70" s="235"/>
      <c r="IWD70" s="235"/>
      <c r="IWE70" s="235"/>
      <c r="IWF70" s="235"/>
      <c r="IWG70" s="235"/>
      <c r="IWH70" s="235"/>
      <c r="IWI70" s="235"/>
      <c r="IWJ70" s="235"/>
      <c r="IWK70" s="235"/>
      <c r="IWL70" s="235"/>
      <c r="IWM70" s="235"/>
      <c r="IWN70" s="235"/>
      <c r="IWO70" s="235"/>
      <c r="IWP70" s="235"/>
      <c r="IWQ70" s="235"/>
      <c r="IWR70" s="235"/>
      <c r="IWS70" s="235"/>
      <c r="IWT70" s="235"/>
      <c r="IWU70" s="235"/>
      <c r="IWV70" s="235"/>
      <c r="IWW70" s="235"/>
      <c r="IWX70" s="235"/>
      <c r="IWY70" s="235"/>
      <c r="IWZ70" s="235"/>
      <c r="IXA70" s="235"/>
      <c r="IXB70" s="235"/>
      <c r="IXC70" s="235"/>
      <c r="IXD70" s="235"/>
      <c r="IXE70" s="235"/>
      <c r="IXF70" s="235"/>
      <c r="IXG70" s="235"/>
      <c r="IXH70" s="235"/>
      <c r="IXI70" s="235"/>
      <c r="IXJ70" s="235"/>
      <c r="IXK70" s="235"/>
      <c r="IXL70" s="235"/>
      <c r="IXM70" s="235"/>
      <c r="IXN70" s="235"/>
      <c r="IXO70" s="235"/>
      <c r="IXP70" s="235"/>
      <c r="IXQ70" s="235"/>
      <c r="IXR70" s="235"/>
      <c r="IXS70" s="235"/>
      <c r="IXT70" s="235"/>
      <c r="IXU70" s="235"/>
      <c r="IXV70" s="235"/>
      <c r="IXW70" s="235"/>
      <c r="IXX70" s="235"/>
      <c r="IXY70" s="235"/>
      <c r="IXZ70" s="235"/>
      <c r="IYA70" s="235"/>
      <c r="IYB70" s="235"/>
      <c r="IYC70" s="235"/>
      <c r="IYD70" s="235"/>
      <c r="IYE70" s="235"/>
      <c r="IYF70" s="235"/>
      <c r="IYG70" s="235"/>
      <c r="IYH70" s="235"/>
      <c r="IYI70" s="235"/>
      <c r="IYJ70" s="235"/>
      <c r="IYK70" s="235"/>
      <c r="IYL70" s="235"/>
      <c r="IYM70" s="235"/>
      <c r="IYN70" s="235"/>
      <c r="IYO70" s="235"/>
      <c r="IYP70" s="235"/>
      <c r="IYQ70" s="235"/>
      <c r="IYR70" s="235"/>
      <c r="IYS70" s="235"/>
      <c r="IYT70" s="235"/>
      <c r="IYU70" s="235"/>
      <c r="IYV70" s="235"/>
      <c r="IYW70" s="235"/>
      <c r="IYX70" s="235"/>
      <c r="IYY70" s="235"/>
      <c r="IYZ70" s="235"/>
      <c r="IZA70" s="235"/>
      <c r="IZB70" s="235"/>
      <c r="IZC70" s="235"/>
      <c r="IZD70" s="235"/>
      <c r="IZE70" s="235"/>
      <c r="IZF70" s="235"/>
      <c r="IZG70" s="235"/>
      <c r="IZH70" s="235"/>
      <c r="IZI70" s="235"/>
      <c r="IZJ70" s="235"/>
      <c r="IZK70" s="235"/>
      <c r="IZL70" s="235"/>
      <c r="IZM70" s="235"/>
      <c r="IZN70" s="235"/>
      <c r="IZO70" s="235"/>
      <c r="IZP70" s="235"/>
      <c r="IZQ70" s="235"/>
      <c r="IZR70" s="235"/>
      <c r="IZS70" s="235"/>
      <c r="IZT70" s="235"/>
      <c r="IZU70" s="235"/>
      <c r="IZV70" s="235"/>
      <c r="IZW70" s="235"/>
      <c r="IZX70" s="235"/>
      <c r="IZY70" s="235"/>
      <c r="IZZ70" s="235"/>
      <c r="JAA70" s="235"/>
      <c r="JAB70" s="235"/>
      <c r="JAC70" s="235"/>
      <c r="JAD70" s="235"/>
      <c r="JAE70" s="235"/>
      <c r="JAF70" s="235"/>
      <c r="JAG70" s="235"/>
      <c r="JAH70" s="235"/>
      <c r="JAI70" s="235"/>
      <c r="JAJ70" s="235"/>
      <c r="JAK70" s="235"/>
      <c r="JAL70" s="235"/>
      <c r="JAM70" s="235"/>
      <c r="JAN70" s="235"/>
      <c r="JAO70" s="235"/>
      <c r="JAP70" s="235"/>
      <c r="JAQ70" s="235"/>
      <c r="JAR70" s="235"/>
      <c r="JAS70" s="235"/>
      <c r="JAT70" s="235"/>
      <c r="JAU70" s="235"/>
      <c r="JAV70" s="235"/>
      <c r="JAW70" s="235"/>
      <c r="JAX70" s="235"/>
      <c r="JAY70" s="235"/>
      <c r="JAZ70" s="235"/>
      <c r="JBA70" s="235"/>
      <c r="JBB70" s="235"/>
      <c r="JBC70" s="235"/>
      <c r="JBD70" s="235"/>
      <c r="JBE70" s="235"/>
      <c r="JBF70" s="235"/>
      <c r="JBG70" s="235"/>
      <c r="JBH70" s="235"/>
      <c r="JBI70" s="235"/>
      <c r="JBJ70" s="235"/>
      <c r="JBK70" s="235"/>
      <c r="JBL70" s="235"/>
      <c r="JBM70" s="235"/>
      <c r="JBN70" s="235"/>
      <c r="JBO70" s="235"/>
      <c r="JBP70" s="235"/>
      <c r="JBQ70" s="235"/>
      <c r="JBR70" s="235"/>
      <c r="JBS70" s="235"/>
      <c r="JBT70" s="235"/>
      <c r="JBU70" s="235"/>
      <c r="JBV70" s="235"/>
      <c r="JBW70" s="235"/>
      <c r="JBX70" s="235"/>
      <c r="JBY70" s="235"/>
      <c r="JBZ70" s="235"/>
      <c r="JCA70" s="235"/>
      <c r="JCB70" s="235"/>
      <c r="JCC70" s="235"/>
      <c r="JCD70" s="235"/>
      <c r="JCE70" s="235"/>
      <c r="JCF70" s="235"/>
      <c r="JCG70" s="235"/>
      <c r="JCH70" s="235"/>
      <c r="JCI70" s="235"/>
      <c r="JCJ70" s="235"/>
      <c r="JCK70" s="235"/>
      <c r="JCL70" s="235"/>
      <c r="JCM70" s="235"/>
      <c r="JCN70" s="235"/>
      <c r="JCO70" s="235"/>
      <c r="JCP70" s="235"/>
      <c r="JCQ70" s="235"/>
      <c r="JCR70" s="235"/>
      <c r="JCS70" s="235"/>
      <c r="JCT70" s="235"/>
      <c r="JCU70" s="235"/>
      <c r="JCV70" s="235"/>
      <c r="JCW70" s="235"/>
      <c r="JCX70" s="235"/>
      <c r="JCY70" s="235"/>
      <c r="JCZ70" s="235"/>
      <c r="JDA70" s="235"/>
      <c r="JDB70" s="235"/>
      <c r="JDC70" s="235"/>
      <c r="JDD70" s="235"/>
      <c r="JDE70" s="235"/>
      <c r="JDF70" s="235"/>
      <c r="JDG70" s="235"/>
      <c r="JDH70" s="235"/>
      <c r="JDI70" s="235"/>
      <c r="JDJ70" s="235"/>
      <c r="JDK70" s="235"/>
      <c r="JDL70" s="235"/>
      <c r="JDM70" s="235"/>
      <c r="JDN70" s="235"/>
      <c r="JDO70" s="235"/>
      <c r="JDP70" s="235"/>
      <c r="JDQ70" s="235"/>
      <c r="JDR70" s="235"/>
      <c r="JDS70" s="235"/>
      <c r="JDT70" s="235"/>
      <c r="JDU70" s="235"/>
      <c r="JDV70" s="235"/>
      <c r="JDW70" s="235"/>
      <c r="JDX70" s="235"/>
      <c r="JDY70" s="235"/>
      <c r="JDZ70" s="235"/>
      <c r="JEA70" s="235"/>
      <c r="JEB70" s="235"/>
      <c r="JEC70" s="235"/>
      <c r="JED70" s="235"/>
      <c r="JEE70" s="235"/>
      <c r="JEF70" s="235"/>
      <c r="JEG70" s="235"/>
      <c r="JEH70" s="235"/>
      <c r="JEI70" s="235"/>
      <c r="JEJ70" s="235"/>
      <c r="JEK70" s="235"/>
      <c r="JEL70" s="235"/>
      <c r="JEM70" s="235"/>
      <c r="JEN70" s="235"/>
      <c r="JEO70" s="235"/>
      <c r="JEP70" s="235"/>
      <c r="JEQ70" s="235"/>
      <c r="JER70" s="235"/>
      <c r="JES70" s="235"/>
      <c r="JET70" s="235"/>
      <c r="JEU70" s="235"/>
      <c r="JEV70" s="235"/>
      <c r="JEW70" s="235"/>
      <c r="JEX70" s="235"/>
      <c r="JEY70" s="235"/>
      <c r="JEZ70" s="235"/>
      <c r="JFA70" s="235"/>
      <c r="JFB70" s="235"/>
      <c r="JFC70" s="235"/>
      <c r="JFD70" s="235"/>
      <c r="JFE70" s="235"/>
      <c r="JFF70" s="235"/>
      <c r="JFG70" s="235"/>
      <c r="JFH70" s="235"/>
      <c r="JFI70" s="235"/>
      <c r="JFJ70" s="235"/>
      <c r="JFK70" s="235"/>
      <c r="JFL70" s="235"/>
      <c r="JFM70" s="235"/>
      <c r="JFN70" s="235"/>
      <c r="JFO70" s="235"/>
      <c r="JFP70" s="235"/>
      <c r="JFQ70" s="235"/>
      <c r="JFR70" s="235"/>
      <c r="JFS70" s="235"/>
      <c r="JFT70" s="235"/>
      <c r="JFU70" s="235"/>
      <c r="JFV70" s="235"/>
      <c r="JFW70" s="235"/>
      <c r="JFX70" s="235"/>
      <c r="JFY70" s="235"/>
      <c r="JFZ70" s="235"/>
      <c r="JGA70" s="235"/>
      <c r="JGB70" s="235"/>
      <c r="JGC70" s="235"/>
      <c r="JGD70" s="235"/>
      <c r="JGE70" s="235"/>
      <c r="JGF70" s="235"/>
      <c r="JGG70" s="235"/>
      <c r="JGH70" s="235"/>
      <c r="JGI70" s="235"/>
      <c r="JGJ70" s="235"/>
      <c r="JGK70" s="235"/>
      <c r="JGL70" s="235"/>
      <c r="JGM70" s="235"/>
      <c r="JGN70" s="235"/>
      <c r="JGO70" s="235"/>
      <c r="JGP70" s="235"/>
      <c r="JGQ70" s="235"/>
      <c r="JGR70" s="235"/>
      <c r="JGS70" s="235"/>
      <c r="JGT70" s="235"/>
      <c r="JGU70" s="235"/>
      <c r="JGV70" s="235"/>
      <c r="JGW70" s="235"/>
      <c r="JGX70" s="235"/>
      <c r="JGY70" s="235"/>
      <c r="JGZ70" s="235"/>
      <c r="JHA70" s="235"/>
      <c r="JHB70" s="235"/>
      <c r="JHC70" s="235"/>
      <c r="JHD70" s="235"/>
      <c r="JHE70" s="235"/>
      <c r="JHF70" s="235"/>
      <c r="JHG70" s="235"/>
      <c r="JHH70" s="235"/>
      <c r="JHI70" s="235"/>
      <c r="JHJ70" s="235"/>
      <c r="JHK70" s="235"/>
      <c r="JHL70" s="235"/>
      <c r="JHM70" s="235"/>
      <c r="JHN70" s="235"/>
      <c r="JHO70" s="235"/>
      <c r="JHP70" s="235"/>
      <c r="JHQ70" s="235"/>
      <c r="JHR70" s="235"/>
      <c r="JHS70" s="235"/>
      <c r="JHT70" s="235"/>
      <c r="JHU70" s="235"/>
      <c r="JHV70" s="235"/>
      <c r="JHW70" s="235"/>
      <c r="JHX70" s="235"/>
      <c r="JHY70" s="235"/>
      <c r="JHZ70" s="235"/>
      <c r="JIA70" s="235"/>
      <c r="JIB70" s="235"/>
      <c r="JIC70" s="235"/>
      <c r="JID70" s="235"/>
      <c r="JIE70" s="235"/>
      <c r="JIF70" s="235"/>
      <c r="JIG70" s="235"/>
      <c r="JIH70" s="235"/>
      <c r="JII70" s="235"/>
      <c r="JIJ70" s="235"/>
      <c r="JIK70" s="235"/>
      <c r="JIL70" s="235"/>
      <c r="JIM70" s="235"/>
      <c r="JIN70" s="235"/>
      <c r="JIO70" s="235"/>
      <c r="JIP70" s="235"/>
      <c r="JIQ70" s="235"/>
      <c r="JIR70" s="235"/>
      <c r="JIS70" s="235"/>
      <c r="JIT70" s="235"/>
      <c r="JIU70" s="235"/>
      <c r="JIV70" s="235"/>
      <c r="JIW70" s="235"/>
      <c r="JIX70" s="235"/>
      <c r="JIY70" s="235"/>
      <c r="JIZ70" s="235"/>
      <c r="JJA70" s="235"/>
      <c r="JJB70" s="235"/>
      <c r="JJC70" s="235"/>
      <c r="JJD70" s="235"/>
      <c r="JJE70" s="235"/>
      <c r="JJF70" s="235"/>
      <c r="JJG70" s="235"/>
      <c r="JJH70" s="235"/>
      <c r="JJI70" s="235"/>
      <c r="JJJ70" s="235"/>
      <c r="JJK70" s="235"/>
      <c r="JJL70" s="235"/>
      <c r="JJM70" s="235"/>
      <c r="JJN70" s="235"/>
      <c r="JJO70" s="235"/>
      <c r="JJP70" s="235"/>
      <c r="JJQ70" s="235"/>
      <c r="JJR70" s="235"/>
      <c r="JJS70" s="235"/>
      <c r="JJT70" s="235"/>
      <c r="JJU70" s="235"/>
      <c r="JJV70" s="235"/>
      <c r="JJW70" s="235"/>
      <c r="JJX70" s="235"/>
      <c r="JJY70" s="235"/>
      <c r="JJZ70" s="235"/>
      <c r="JKA70" s="235"/>
      <c r="JKB70" s="235"/>
      <c r="JKC70" s="235"/>
      <c r="JKD70" s="235"/>
      <c r="JKE70" s="235"/>
      <c r="JKF70" s="235"/>
      <c r="JKG70" s="235"/>
      <c r="JKH70" s="235"/>
      <c r="JKI70" s="235"/>
      <c r="JKJ70" s="235"/>
      <c r="JKK70" s="235"/>
      <c r="JKL70" s="235"/>
      <c r="JKM70" s="235"/>
      <c r="JKN70" s="235"/>
      <c r="JKO70" s="235"/>
      <c r="JKP70" s="235"/>
      <c r="JKQ70" s="235"/>
      <c r="JKR70" s="235"/>
      <c r="JKS70" s="235"/>
      <c r="JKT70" s="235"/>
      <c r="JKU70" s="235"/>
      <c r="JKV70" s="235"/>
      <c r="JKW70" s="235"/>
      <c r="JKX70" s="235"/>
      <c r="JKY70" s="235"/>
      <c r="JKZ70" s="235"/>
      <c r="JLA70" s="235"/>
      <c r="JLB70" s="235"/>
      <c r="JLC70" s="235"/>
      <c r="JLD70" s="235"/>
      <c r="JLE70" s="235"/>
      <c r="JLF70" s="235"/>
      <c r="JLG70" s="235"/>
      <c r="JLH70" s="235"/>
      <c r="JLI70" s="235"/>
      <c r="JLJ70" s="235"/>
      <c r="JLK70" s="235"/>
      <c r="JLL70" s="235"/>
      <c r="JLM70" s="235"/>
      <c r="JLN70" s="235"/>
      <c r="JLO70" s="235"/>
      <c r="JLP70" s="235"/>
      <c r="JLQ70" s="235"/>
      <c r="JLR70" s="235"/>
      <c r="JLS70" s="235"/>
      <c r="JLT70" s="235"/>
      <c r="JLU70" s="235"/>
      <c r="JLV70" s="235"/>
      <c r="JLW70" s="235"/>
      <c r="JLX70" s="235"/>
      <c r="JLY70" s="235"/>
      <c r="JLZ70" s="235"/>
      <c r="JMA70" s="235"/>
      <c r="JMB70" s="235"/>
      <c r="JMC70" s="235"/>
      <c r="JMD70" s="235"/>
      <c r="JME70" s="235"/>
      <c r="JMF70" s="235"/>
      <c r="JMG70" s="235"/>
      <c r="JMH70" s="235"/>
      <c r="JMI70" s="235"/>
      <c r="JMJ70" s="235"/>
      <c r="JMK70" s="235"/>
      <c r="JML70" s="235"/>
      <c r="JMM70" s="235"/>
      <c r="JMN70" s="235"/>
      <c r="JMO70" s="235"/>
      <c r="JMP70" s="235"/>
      <c r="JMQ70" s="235"/>
      <c r="JMR70" s="235"/>
      <c r="JMS70" s="235"/>
      <c r="JMT70" s="235"/>
      <c r="JMU70" s="235"/>
      <c r="JMV70" s="235"/>
      <c r="JMW70" s="235"/>
      <c r="JMX70" s="235"/>
      <c r="JMY70" s="235"/>
      <c r="JMZ70" s="235"/>
      <c r="JNA70" s="235"/>
      <c r="JNB70" s="235"/>
      <c r="JNC70" s="235"/>
      <c r="JND70" s="235"/>
      <c r="JNE70" s="235"/>
      <c r="JNF70" s="235"/>
      <c r="JNG70" s="235"/>
      <c r="JNH70" s="235"/>
      <c r="JNI70" s="235"/>
      <c r="JNJ70" s="235"/>
      <c r="JNK70" s="235"/>
      <c r="JNL70" s="235"/>
      <c r="JNM70" s="235"/>
      <c r="JNN70" s="235"/>
      <c r="JNO70" s="235"/>
      <c r="JNP70" s="235"/>
      <c r="JNQ70" s="235"/>
      <c r="JNR70" s="235"/>
      <c r="JNS70" s="235"/>
      <c r="JNT70" s="235"/>
      <c r="JNU70" s="235"/>
      <c r="JNV70" s="235"/>
      <c r="JNW70" s="235"/>
      <c r="JNX70" s="235"/>
      <c r="JNY70" s="235"/>
      <c r="JNZ70" s="235"/>
      <c r="JOA70" s="235"/>
      <c r="JOB70" s="235"/>
      <c r="JOC70" s="235"/>
      <c r="JOD70" s="235"/>
      <c r="JOE70" s="235"/>
      <c r="JOF70" s="235"/>
      <c r="JOG70" s="235"/>
      <c r="JOH70" s="235"/>
      <c r="JOI70" s="235"/>
      <c r="JOJ70" s="235"/>
      <c r="JOK70" s="235"/>
      <c r="JOL70" s="235"/>
      <c r="JOM70" s="235"/>
      <c r="JON70" s="235"/>
      <c r="JOO70" s="235"/>
      <c r="JOP70" s="235"/>
      <c r="JOQ70" s="235"/>
      <c r="JOR70" s="235"/>
      <c r="JOS70" s="235"/>
      <c r="JOT70" s="235"/>
      <c r="JOU70" s="235"/>
      <c r="JOV70" s="235"/>
      <c r="JOW70" s="235"/>
      <c r="JOX70" s="235"/>
      <c r="JOY70" s="235"/>
      <c r="JOZ70" s="235"/>
      <c r="JPA70" s="235"/>
      <c r="JPB70" s="235"/>
      <c r="JPC70" s="235"/>
      <c r="JPD70" s="235"/>
      <c r="JPE70" s="235"/>
      <c r="JPF70" s="235"/>
      <c r="JPG70" s="235"/>
      <c r="JPH70" s="235"/>
      <c r="JPI70" s="235"/>
      <c r="JPJ70" s="235"/>
      <c r="JPK70" s="235"/>
      <c r="JPL70" s="235"/>
      <c r="JPM70" s="235"/>
      <c r="JPN70" s="235"/>
      <c r="JPO70" s="235"/>
      <c r="JPP70" s="235"/>
      <c r="JPQ70" s="235"/>
      <c r="JPR70" s="235"/>
      <c r="JPS70" s="235"/>
      <c r="JPT70" s="235"/>
      <c r="JPU70" s="235"/>
      <c r="JPV70" s="235"/>
      <c r="JPW70" s="235"/>
      <c r="JPX70" s="235"/>
      <c r="JPY70" s="235"/>
      <c r="JPZ70" s="235"/>
      <c r="JQA70" s="235"/>
      <c r="JQB70" s="235"/>
      <c r="JQC70" s="235"/>
      <c r="JQD70" s="235"/>
      <c r="JQE70" s="235"/>
      <c r="JQF70" s="235"/>
      <c r="JQG70" s="235"/>
      <c r="JQH70" s="235"/>
      <c r="JQI70" s="235"/>
      <c r="JQJ70" s="235"/>
      <c r="JQK70" s="235"/>
      <c r="JQL70" s="235"/>
      <c r="JQM70" s="235"/>
      <c r="JQN70" s="235"/>
      <c r="JQO70" s="235"/>
      <c r="JQP70" s="235"/>
      <c r="JQQ70" s="235"/>
      <c r="JQR70" s="235"/>
      <c r="JQS70" s="235"/>
      <c r="JQT70" s="235"/>
      <c r="JQU70" s="235"/>
      <c r="JQV70" s="235"/>
      <c r="JQW70" s="235"/>
      <c r="JQX70" s="235"/>
      <c r="JQY70" s="235"/>
      <c r="JQZ70" s="235"/>
      <c r="JRA70" s="235"/>
      <c r="JRB70" s="235"/>
      <c r="JRC70" s="235"/>
      <c r="JRD70" s="235"/>
      <c r="JRE70" s="235"/>
      <c r="JRF70" s="235"/>
      <c r="JRG70" s="235"/>
      <c r="JRH70" s="235"/>
      <c r="JRI70" s="235"/>
      <c r="JRJ70" s="235"/>
      <c r="JRK70" s="235"/>
      <c r="JRL70" s="235"/>
      <c r="JRM70" s="235"/>
      <c r="JRN70" s="235"/>
      <c r="JRO70" s="235"/>
      <c r="JRP70" s="235"/>
      <c r="JRQ70" s="235"/>
      <c r="JRR70" s="235"/>
      <c r="JRS70" s="235"/>
      <c r="JRT70" s="235"/>
      <c r="JRU70" s="235"/>
      <c r="JRV70" s="235"/>
      <c r="JRW70" s="235"/>
      <c r="JRX70" s="235"/>
      <c r="JRY70" s="235"/>
      <c r="JRZ70" s="235"/>
      <c r="JSA70" s="235"/>
      <c r="JSB70" s="235"/>
      <c r="JSC70" s="235"/>
      <c r="JSD70" s="235"/>
      <c r="JSE70" s="235"/>
      <c r="JSF70" s="235"/>
      <c r="JSG70" s="235"/>
      <c r="JSH70" s="235"/>
      <c r="JSI70" s="235"/>
      <c r="JSJ70" s="235"/>
      <c r="JSK70" s="235"/>
      <c r="JSL70" s="235"/>
      <c r="JSM70" s="235"/>
      <c r="JSN70" s="235"/>
      <c r="JSO70" s="235"/>
      <c r="JSP70" s="235"/>
      <c r="JSQ70" s="235"/>
      <c r="JSR70" s="235"/>
      <c r="JSS70" s="235"/>
      <c r="JST70" s="235"/>
      <c r="JSU70" s="235"/>
      <c r="JSV70" s="235"/>
      <c r="JSW70" s="235"/>
      <c r="JSX70" s="235"/>
      <c r="JSY70" s="235"/>
      <c r="JSZ70" s="235"/>
      <c r="JTA70" s="235"/>
      <c r="JTB70" s="235"/>
      <c r="JTC70" s="235"/>
      <c r="JTD70" s="235"/>
      <c r="JTE70" s="235"/>
      <c r="JTF70" s="235"/>
      <c r="JTG70" s="235"/>
      <c r="JTH70" s="235"/>
      <c r="JTI70" s="235"/>
      <c r="JTJ70" s="235"/>
      <c r="JTK70" s="235"/>
      <c r="JTL70" s="235"/>
      <c r="JTM70" s="235"/>
      <c r="JTN70" s="235"/>
      <c r="JTO70" s="235"/>
      <c r="JTP70" s="235"/>
      <c r="JTQ70" s="235"/>
      <c r="JTR70" s="235"/>
      <c r="JTS70" s="235"/>
      <c r="JTT70" s="235"/>
      <c r="JTU70" s="235"/>
      <c r="JTV70" s="235"/>
      <c r="JTW70" s="235"/>
      <c r="JTX70" s="235"/>
      <c r="JTY70" s="235"/>
      <c r="JTZ70" s="235"/>
      <c r="JUA70" s="235"/>
      <c r="JUB70" s="235"/>
      <c r="JUC70" s="235"/>
      <c r="JUD70" s="235"/>
      <c r="JUE70" s="235"/>
      <c r="JUF70" s="235"/>
      <c r="JUG70" s="235"/>
      <c r="JUH70" s="235"/>
      <c r="JUI70" s="235"/>
      <c r="JUJ70" s="235"/>
      <c r="JUK70" s="235"/>
      <c r="JUL70" s="235"/>
      <c r="JUM70" s="235"/>
      <c r="JUN70" s="235"/>
      <c r="JUO70" s="235"/>
      <c r="JUP70" s="235"/>
      <c r="JUQ70" s="235"/>
      <c r="JUR70" s="235"/>
      <c r="JUS70" s="235"/>
      <c r="JUT70" s="235"/>
      <c r="JUU70" s="235"/>
      <c r="JUV70" s="235"/>
      <c r="JUW70" s="235"/>
      <c r="JUX70" s="235"/>
      <c r="JUY70" s="235"/>
      <c r="JUZ70" s="235"/>
      <c r="JVA70" s="235"/>
      <c r="JVB70" s="235"/>
      <c r="JVC70" s="235"/>
      <c r="JVD70" s="235"/>
      <c r="JVE70" s="235"/>
      <c r="JVF70" s="235"/>
      <c r="JVG70" s="235"/>
      <c r="JVH70" s="235"/>
      <c r="JVI70" s="235"/>
      <c r="JVJ70" s="235"/>
      <c r="JVK70" s="235"/>
      <c r="JVL70" s="235"/>
      <c r="JVM70" s="235"/>
      <c r="JVN70" s="235"/>
      <c r="JVO70" s="235"/>
      <c r="JVP70" s="235"/>
      <c r="JVQ70" s="235"/>
      <c r="JVR70" s="235"/>
      <c r="JVS70" s="235"/>
      <c r="JVT70" s="235"/>
      <c r="JVU70" s="235"/>
      <c r="JVV70" s="235"/>
      <c r="JVW70" s="235"/>
      <c r="JVX70" s="235"/>
      <c r="JVY70" s="235"/>
      <c r="JVZ70" s="235"/>
      <c r="JWA70" s="235"/>
      <c r="JWB70" s="235"/>
      <c r="JWC70" s="235"/>
      <c r="JWD70" s="235"/>
      <c r="JWE70" s="235"/>
      <c r="JWF70" s="235"/>
      <c r="JWG70" s="235"/>
      <c r="JWH70" s="235"/>
      <c r="JWI70" s="235"/>
      <c r="JWJ70" s="235"/>
      <c r="JWK70" s="235"/>
      <c r="JWL70" s="235"/>
      <c r="JWM70" s="235"/>
      <c r="JWN70" s="235"/>
      <c r="JWO70" s="235"/>
      <c r="JWP70" s="235"/>
      <c r="JWQ70" s="235"/>
      <c r="JWR70" s="235"/>
      <c r="JWS70" s="235"/>
      <c r="JWT70" s="235"/>
      <c r="JWU70" s="235"/>
      <c r="JWV70" s="235"/>
      <c r="JWW70" s="235"/>
      <c r="JWX70" s="235"/>
      <c r="JWY70" s="235"/>
      <c r="JWZ70" s="235"/>
      <c r="JXA70" s="235"/>
      <c r="JXB70" s="235"/>
      <c r="JXC70" s="235"/>
      <c r="JXD70" s="235"/>
      <c r="JXE70" s="235"/>
      <c r="JXF70" s="235"/>
      <c r="JXG70" s="235"/>
      <c r="JXH70" s="235"/>
      <c r="JXI70" s="235"/>
      <c r="JXJ70" s="235"/>
      <c r="JXK70" s="235"/>
      <c r="JXL70" s="235"/>
      <c r="JXM70" s="235"/>
      <c r="JXN70" s="235"/>
      <c r="JXO70" s="235"/>
      <c r="JXP70" s="235"/>
      <c r="JXQ70" s="235"/>
      <c r="JXR70" s="235"/>
      <c r="JXS70" s="235"/>
      <c r="JXT70" s="235"/>
      <c r="JXU70" s="235"/>
      <c r="JXV70" s="235"/>
      <c r="JXW70" s="235"/>
      <c r="JXX70" s="235"/>
      <c r="JXY70" s="235"/>
      <c r="JXZ70" s="235"/>
      <c r="JYA70" s="235"/>
      <c r="JYB70" s="235"/>
      <c r="JYC70" s="235"/>
      <c r="JYD70" s="235"/>
      <c r="JYE70" s="235"/>
      <c r="JYF70" s="235"/>
      <c r="JYG70" s="235"/>
      <c r="JYH70" s="235"/>
      <c r="JYI70" s="235"/>
      <c r="JYJ70" s="235"/>
      <c r="JYK70" s="235"/>
      <c r="JYL70" s="235"/>
      <c r="JYM70" s="235"/>
      <c r="JYN70" s="235"/>
      <c r="JYO70" s="235"/>
      <c r="JYP70" s="235"/>
      <c r="JYQ70" s="235"/>
      <c r="JYR70" s="235"/>
      <c r="JYS70" s="235"/>
      <c r="JYT70" s="235"/>
      <c r="JYU70" s="235"/>
      <c r="JYV70" s="235"/>
      <c r="JYW70" s="235"/>
      <c r="JYX70" s="235"/>
      <c r="JYY70" s="235"/>
      <c r="JYZ70" s="235"/>
      <c r="JZA70" s="235"/>
      <c r="JZB70" s="235"/>
      <c r="JZC70" s="235"/>
      <c r="JZD70" s="235"/>
      <c r="JZE70" s="235"/>
      <c r="JZF70" s="235"/>
      <c r="JZG70" s="235"/>
      <c r="JZH70" s="235"/>
      <c r="JZI70" s="235"/>
      <c r="JZJ70" s="235"/>
      <c r="JZK70" s="235"/>
      <c r="JZL70" s="235"/>
      <c r="JZM70" s="235"/>
      <c r="JZN70" s="235"/>
      <c r="JZO70" s="235"/>
      <c r="JZP70" s="235"/>
      <c r="JZQ70" s="235"/>
      <c r="JZR70" s="235"/>
      <c r="JZS70" s="235"/>
      <c r="JZT70" s="235"/>
      <c r="JZU70" s="235"/>
      <c r="JZV70" s="235"/>
      <c r="JZW70" s="235"/>
      <c r="JZX70" s="235"/>
      <c r="JZY70" s="235"/>
      <c r="JZZ70" s="235"/>
      <c r="KAA70" s="235"/>
      <c r="KAB70" s="235"/>
      <c r="KAC70" s="235"/>
      <c r="KAD70" s="235"/>
      <c r="KAE70" s="235"/>
      <c r="KAF70" s="235"/>
      <c r="KAG70" s="235"/>
      <c r="KAH70" s="235"/>
      <c r="KAI70" s="235"/>
      <c r="KAJ70" s="235"/>
      <c r="KAK70" s="235"/>
      <c r="KAL70" s="235"/>
      <c r="KAM70" s="235"/>
      <c r="KAN70" s="235"/>
      <c r="KAO70" s="235"/>
      <c r="KAP70" s="235"/>
      <c r="KAQ70" s="235"/>
      <c r="KAR70" s="235"/>
      <c r="KAS70" s="235"/>
      <c r="KAT70" s="235"/>
      <c r="KAU70" s="235"/>
      <c r="KAV70" s="235"/>
      <c r="KAW70" s="235"/>
      <c r="KAX70" s="235"/>
      <c r="KAY70" s="235"/>
      <c r="KAZ70" s="235"/>
      <c r="KBA70" s="235"/>
      <c r="KBB70" s="235"/>
      <c r="KBC70" s="235"/>
      <c r="KBD70" s="235"/>
      <c r="KBE70" s="235"/>
      <c r="KBF70" s="235"/>
      <c r="KBG70" s="235"/>
      <c r="KBH70" s="235"/>
      <c r="KBI70" s="235"/>
      <c r="KBJ70" s="235"/>
      <c r="KBK70" s="235"/>
      <c r="KBL70" s="235"/>
      <c r="KBM70" s="235"/>
      <c r="KBN70" s="235"/>
      <c r="KBO70" s="235"/>
      <c r="KBP70" s="235"/>
      <c r="KBQ70" s="235"/>
      <c r="KBR70" s="235"/>
      <c r="KBS70" s="235"/>
      <c r="KBT70" s="235"/>
      <c r="KBU70" s="235"/>
      <c r="KBV70" s="235"/>
      <c r="KBW70" s="235"/>
      <c r="KBX70" s="235"/>
      <c r="KBY70" s="235"/>
      <c r="KBZ70" s="235"/>
      <c r="KCA70" s="235"/>
      <c r="KCB70" s="235"/>
      <c r="KCC70" s="235"/>
      <c r="KCD70" s="235"/>
      <c r="KCE70" s="235"/>
      <c r="KCF70" s="235"/>
      <c r="KCG70" s="235"/>
      <c r="KCH70" s="235"/>
      <c r="KCI70" s="235"/>
      <c r="KCJ70" s="235"/>
      <c r="KCK70" s="235"/>
      <c r="KCL70" s="235"/>
      <c r="KCM70" s="235"/>
      <c r="KCN70" s="235"/>
      <c r="KCO70" s="235"/>
      <c r="KCP70" s="235"/>
      <c r="KCQ70" s="235"/>
      <c r="KCR70" s="235"/>
      <c r="KCS70" s="235"/>
      <c r="KCT70" s="235"/>
      <c r="KCU70" s="235"/>
      <c r="KCV70" s="235"/>
      <c r="KCW70" s="235"/>
      <c r="KCX70" s="235"/>
      <c r="KCY70" s="235"/>
      <c r="KCZ70" s="235"/>
      <c r="KDA70" s="235"/>
      <c r="KDB70" s="235"/>
      <c r="KDC70" s="235"/>
      <c r="KDD70" s="235"/>
      <c r="KDE70" s="235"/>
      <c r="KDF70" s="235"/>
      <c r="KDG70" s="235"/>
      <c r="KDH70" s="235"/>
      <c r="KDI70" s="235"/>
      <c r="KDJ70" s="235"/>
      <c r="KDK70" s="235"/>
      <c r="KDL70" s="235"/>
      <c r="KDM70" s="235"/>
      <c r="KDN70" s="235"/>
      <c r="KDO70" s="235"/>
      <c r="KDP70" s="235"/>
      <c r="KDQ70" s="235"/>
      <c r="KDR70" s="235"/>
      <c r="KDS70" s="235"/>
      <c r="KDT70" s="235"/>
      <c r="KDU70" s="235"/>
      <c r="KDV70" s="235"/>
      <c r="KDW70" s="235"/>
      <c r="KDX70" s="235"/>
      <c r="KDY70" s="235"/>
      <c r="KDZ70" s="235"/>
      <c r="KEA70" s="235"/>
      <c r="KEB70" s="235"/>
      <c r="KEC70" s="235"/>
      <c r="KED70" s="235"/>
      <c r="KEE70" s="235"/>
      <c r="KEF70" s="235"/>
      <c r="KEG70" s="235"/>
      <c r="KEH70" s="235"/>
      <c r="KEI70" s="235"/>
      <c r="KEJ70" s="235"/>
      <c r="KEK70" s="235"/>
      <c r="KEL70" s="235"/>
      <c r="KEM70" s="235"/>
      <c r="KEN70" s="235"/>
      <c r="KEO70" s="235"/>
      <c r="KEP70" s="235"/>
      <c r="KEQ70" s="235"/>
      <c r="KER70" s="235"/>
      <c r="KES70" s="235"/>
      <c r="KET70" s="235"/>
      <c r="KEU70" s="235"/>
      <c r="KEV70" s="235"/>
      <c r="KEW70" s="235"/>
      <c r="KEX70" s="235"/>
      <c r="KEY70" s="235"/>
      <c r="KEZ70" s="235"/>
      <c r="KFA70" s="235"/>
      <c r="KFB70" s="235"/>
      <c r="KFC70" s="235"/>
      <c r="KFD70" s="235"/>
      <c r="KFE70" s="235"/>
      <c r="KFF70" s="235"/>
      <c r="KFG70" s="235"/>
      <c r="KFH70" s="235"/>
      <c r="KFI70" s="235"/>
      <c r="KFJ70" s="235"/>
      <c r="KFK70" s="235"/>
      <c r="KFL70" s="235"/>
      <c r="KFM70" s="235"/>
      <c r="KFN70" s="235"/>
      <c r="KFO70" s="235"/>
      <c r="KFP70" s="235"/>
      <c r="KFQ70" s="235"/>
      <c r="KFR70" s="235"/>
      <c r="KFS70" s="235"/>
      <c r="KFT70" s="235"/>
      <c r="KFU70" s="235"/>
      <c r="KFV70" s="235"/>
      <c r="KFW70" s="235"/>
      <c r="KFX70" s="235"/>
      <c r="KFY70" s="235"/>
      <c r="KFZ70" s="235"/>
      <c r="KGA70" s="235"/>
      <c r="KGB70" s="235"/>
      <c r="KGC70" s="235"/>
      <c r="KGD70" s="235"/>
      <c r="KGE70" s="235"/>
      <c r="KGF70" s="235"/>
      <c r="KGG70" s="235"/>
      <c r="KGH70" s="235"/>
      <c r="KGI70" s="235"/>
      <c r="KGJ70" s="235"/>
      <c r="KGK70" s="235"/>
      <c r="KGL70" s="235"/>
      <c r="KGM70" s="235"/>
      <c r="KGN70" s="235"/>
      <c r="KGO70" s="235"/>
      <c r="KGP70" s="235"/>
      <c r="KGQ70" s="235"/>
      <c r="KGR70" s="235"/>
      <c r="KGS70" s="235"/>
      <c r="KGT70" s="235"/>
      <c r="KGU70" s="235"/>
      <c r="KGV70" s="235"/>
      <c r="KGW70" s="235"/>
      <c r="KGX70" s="235"/>
      <c r="KGY70" s="235"/>
      <c r="KGZ70" s="235"/>
      <c r="KHA70" s="235"/>
      <c r="KHB70" s="235"/>
      <c r="KHC70" s="235"/>
      <c r="KHD70" s="235"/>
      <c r="KHE70" s="235"/>
      <c r="KHF70" s="235"/>
      <c r="KHG70" s="235"/>
      <c r="KHH70" s="235"/>
      <c r="KHI70" s="235"/>
      <c r="KHJ70" s="235"/>
      <c r="KHK70" s="235"/>
      <c r="KHL70" s="235"/>
      <c r="KHM70" s="235"/>
      <c r="KHN70" s="235"/>
      <c r="KHO70" s="235"/>
      <c r="KHP70" s="235"/>
      <c r="KHQ70" s="235"/>
      <c r="KHR70" s="235"/>
      <c r="KHS70" s="235"/>
      <c r="KHT70" s="235"/>
      <c r="KHU70" s="235"/>
      <c r="KHV70" s="235"/>
      <c r="KHW70" s="235"/>
      <c r="KHX70" s="235"/>
      <c r="KHY70" s="235"/>
      <c r="KHZ70" s="235"/>
      <c r="KIA70" s="235"/>
      <c r="KIB70" s="235"/>
      <c r="KIC70" s="235"/>
      <c r="KID70" s="235"/>
      <c r="KIE70" s="235"/>
      <c r="KIF70" s="235"/>
      <c r="KIG70" s="235"/>
      <c r="KIH70" s="235"/>
      <c r="KII70" s="235"/>
      <c r="KIJ70" s="235"/>
      <c r="KIK70" s="235"/>
      <c r="KIL70" s="235"/>
      <c r="KIM70" s="235"/>
      <c r="KIN70" s="235"/>
      <c r="KIO70" s="235"/>
      <c r="KIP70" s="235"/>
      <c r="KIQ70" s="235"/>
      <c r="KIR70" s="235"/>
      <c r="KIS70" s="235"/>
      <c r="KIT70" s="235"/>
      <c r="KIU70" s="235"/>
      <c r="KIV70" s="235"/>
      <c r="KIW70" s="235"/>
      <c r="KIX70" s="235"/>
      <c r="KIY70" s="235"/>
      <c r="KIZ70" s="235"/>
      <c r="KJA70" s="235"/>
      <c r="KJB70" s="235"/>
      <c r="KJC70" s="235"/>
      <c r="KJD70" s="235"/>
      <c r="KJE70" s="235"/>
      <c r="KJF70" s="235"/>
      <c r="KJG70" s="235"/>
      <c r="KJH70" s="235"/>
      <c r="KJI70" s="235"/>
      <c r="KJJ70" s="235"/>
      <c r="KJK70" s="235"/>
      <c r="KJL70" s="235"/>
      <c r="KJM70" s="235"/>
      <c r="KJN70" s="235"/>
      <c r="KJO70" s="235"/>
      <c r="KJP70" s="235"/>
      <c r="KJQ70" s="235"/>
      <c r="KJR70" s="235"/>
      <c r="KJS70" s="235"/>
      <c r="KJT70" s="235"/>
      <c r="KJU70" s="235"/>
      <c r="KJV70" s="235"/>
      <c r="KJW70" s="235"/>
      <c r="KJX70" s="235"/>
      <c r="KJY70" s="235"/>
      <c r="KJZ70" s="235"/>
      <c r="KKA70" s="235"/>
      <c r="KKB70" s="235"/>
      <c r="KKC70" s="235"/>
      <c r="KKD70" s="235"/>
      <c r="KKE70" s="235"/>
      <c r="KKF70" s="235"/>
      <c r="KKG70" s="235"/>
      <c r="KKH70" s="235"/>
      <c r="KKI70" s="235"/>
      <c r="KKJ70" s="235"/>
      <c r="KKK70" s="235"/>
      <c r="KKL70" s="235"/>
      <c r="KKM70" s="235"/>
      <c r="KKN70" s="235"/>
      <c r="KKO70" s="235"/>
      <c r="KKP70" s="235"/>
      <c r="KKQ70" s="235"/>
      <c r="KKR70" s="235"/>
      <c r="KKS70" s="235"/>
      <c r="KKT70" s="235"/>
      <c r="KKU70" s="235"/>
      <c r="KKV70" s="235"/>
      <c r="KKW70" s="235"/>
      <c r="KKX70" s="235"/>
      <c r="KKY70" s="235"/>
      <c r="KKZ70" s="235"/>
      <c r="KLA70" s="235"/>
      <c r="KLB70" s="235"/>
      <c r="KLC70" s="235"/>
      <c r="KLD70" s="235"/>
      <c r="KLE70" s="235"/>
      <c r="KLF70" s="235"/>
      <c r="KLG70" s="235"/>
      <c r="KLH70" s="235"/>
      <c r="KLI70" s="235"/>
      <c r="KLJ70" s="235"/>
      <c r="KLK70" s="235"/>
      <c r="KLL70" s="235"/>
      <c r="KLM70" s="235"/>
      <c r="KLN70" s="235"/>
      <c r="KLO70" s="235"/>
      <c r="KLP70" s="235"/>
      <c r="KLQ70" s="235"/>
      <c r="KLR70" s="235"/>
      <c r="KLS70" s="235"/>
      <c r="KLT70" s="235"/>
      <c r="KLU70" s="235"/>
      <c r="KLV70" s="235"/>
      <c r="KLW70" s="235"/>
      <c r="KLX70" s="235"/>
      <c r="KLY70" s="235"/>
      <c r="KLZ70" s="235"/>
      <c r="KMA70" s="235"/>
      <c r="KMB70" s="235"/>
      <c r="KMC70" s="235"/>
      <c r="KMD70" s="235"/>
      <c r="KME70" s="235"/>
      <c r="KMF70" s="235"/>
      <c r="KMG70" s="235"/>
      <c r="KMH70" s="235"/>
      <c r="KMI70" s="235"/>
      <c r="KMJ70" s="235"/>
      <c r="KMK70" s="235"/>
      <c r="KML70" s="235"/>
      <c r="KMM70" s="235"/>
      <c r="KMN70" s="235"/>
      <c r="KMO70" s="235"/>
      <c r="KMP70" s="235"/>
      <c r="KMQ70" s="235"/>
      <c r="KMR70" s="235"/>
      <c r="KMS70" s="235"/>
      <c r="KMT70" s="235"/>
      <c r="KMU70" s="235"/>
      <c r="KMV70" s="235"/>
      <c r="KMW70" s="235"/>
      <c r="KMX70" s="235"/>
      <c r="KMY70" s="235"/>
      <c r="KMZ70" s="235"/>
      <c r="KNA70" s="235"/>
      <c r="KNB70" s="235"/>
      <c r="KNC70" s="235"/>
      <c r="KND70" s="235"/>
      <c r="KNE70" s="235"/>
      <c r="KNF70" s="235"/>
      <c r="KNG70" s="235"/>
      <c r="KNH70" s="235"/>
      <c r="KNI70" s="235"/>
      <c r="KNJ70" s="235"/>
      <c r="KNK70" s="235"/>
      <c r="KNL70" s="235"/>
      <c r="KNM70" s="235"/>
      <c r="KNN70" s="235"/>
      <c r="KNO70" s="235"/>
      <c r="KNP70" s="235"/>
      <c r="KNQ70" s="235"/>
      <c r="KNR70" s="235"/>
      <c r="KNS70" s="235"/>
      <c r="KNT70" s="235"/>
      <c r="KNU70" s="235"/>
      <c r="KNV70" s="235"/>
      <c r="KNW70" s="235"/>
      <c r="KNX70" s="235"/>
      <c r="KNY70" s="235"/>
      <c r="KNZ70" s="235"/>
      <c r="KOA70" s="235"/>
      <c r="KOB70" s="235"/>
      <c r="KOC70" s="235"/>
      <c r="KOD70" s="235"/>
      <c r="KOE70" s="235"/>
      <c r="KOF70" s="235"/>
      <c r="KOG70" s="235"/>
      <c r="KOH70" s="235"/>
      <c r="KOI70" s="235"/>
      <c r="KOJ70" s="235"/>
      <c r="KOK70" s="235"/>
      <c r="KOL70" s="235"/>
      <c r="KOM70" s="235"/>
      <c r="KON70" s="235"/>
      <c r="KOO70" s="235"/>
      <c r="KOP70" s="235"/>
      <c r="KOQ70" s="235"/>
      <c r="KOR70" s="235"/>
      <c r="KOS70" s="235"/>
      <c r="KOT70" s="235"/>
      <c r="KOU70" s="235"/>
      <c r="KOV70" s="235"/>
      <c r="KOW70" s="235"/>
      <c r="KOX70" s="235"/>
      <c r="KOY70" s="235"/>
      <c r="KOZ70" s="235"/>
      <c r="KPA70" s="235"/>
      <c r="KPB70" s="235"/>
      <c r="KPC70" s="235"/>
      <c r="KPD70" s="235"/>
      <c r="KPE70" s="235"/>
      <c r="KPF70" s="235"/>
      <c r="KPG70" s="235"/>
      <c r="KPH70" s="235"/>
      <c r="KPI70" s="235"/>
      <c r="KPJ70" s="235"/>
      <c r="KPK70" s="235"/>
      <c r="KPL70" s="235"/>
      <c r="KPM70" s="235"/>
      <c r="KPN70" s="235"/>
      <c r="KPO70" s="235"/>
      <c r="KPP70" s="235"/>
      <c r="KPQ70" s="235"/>
      <c r="KPR70" s="235"/>
      <c r="KPS70" s="235"/>
      <c r="KPT70" s="235"/>
      <c r="KPU70" s="235"/>
      <c r="KPV70" s="235"/>
      <c r="KPW70" s="235"/>
      <c r="KPX70" s="235"/>
      <c r="KPY70" s="235"/>
      <c r="KPZ70" s="235"/>
      <c r="KQA70" s="235"/>
      <c r="KQB70" s="235"/>
      <c r="KQC70" s="235"/>
      <c r="KQD70" s="235"/>
      <c r="KQE70" s="235"/>
      <c r="KQF70" s="235"/>
      <c r="KQG70" s="235"/>
      <c r="KQH70" s="235"/>
      <c r="KQI70" s="235"/>
      <c r="KQJ70" s="235"/>
      <c r="KQK70" s="235"/>
      <c r="KQL70" s="235"/>
      <c r="KQM70" s="235"/>
      <c r="KQN70" s="235"/>
      <c r="KQO70" s="235"/>
      <c r="KQP70" s="235"/>
      <c r="KQQ70" s="235"/>
      <c r="KQR70" s="235"/>
      <c r="KQS70" s="235"/>
      <c r="KQT70" s="235"/>
      <c r="KQU70" s="235"/>
      <c r="KQV70" s="235"/>
      <c r="KQW70" s="235"/>
      <c r="KQX70" s="235"/>
      <c r="KQY70" s="235"/>
      <c r="KQZ70" s="235"/>
      <c r="KRA70" s="235"/>
      <c r="KRB70" s="235"/>
      <c r="KRC70" s="235"/>
      <c r="KRD70" s="235"/>
      <c r="KRE70" s="235"/>
      <c r="KRF70" s="235"/>
      <c r="KRG70" s="235"/>
      <c r="KRH70" s="235"/>
      <c r="KRI70" s="235"/>
      <c r="KRJ70" s="235"/>
      <c r="KRK70" s="235"/>
      <c r="KRL70" s="235"/>
      <c r="KRM70" s="235"/>
      <c r="KRN70" s="235"/>
      <c r="KRO70" s="235"/>
      <c r="KRP70" s="235"/>
      <c r="KRQ70" s="235"/>
      <c r="KRR70" s="235"/>
      <c r="KRS70" s="235"/>
      <c r="KRT70" s="235"/>
      <c r="KRU70" s="235"/>
      <c r="KRV70" s="235"/>
      <c r="KRW70" s="235"/>
      <c r="KRX70" s="235"/>
      <c r="KRY70" s="235"/>
      <c r="KRZ70" s="235"/>
      <c r="KSA70" s="235"/>
      <c r="KSB70" s="235"/>
      <c r="KSC70" s="235"/>
      <c r="KSD70" s="235"/>
      <c r="KSE70" s="235"/>
      <c r="KSF70" s="235"/>
      <c r="KSG70" s="235"/>
      <c r="KSH70" s="235"/>
      <c r="KSI70" s="235"/>
      <c r="KSJ70" s="235"/>
      <c r="KSK70" s="235"/>
      <c r="KSL70" s="235"/>
      <c r="KSM70" s="235"/>
      <c r="KSN70" s="235"/>
      <c r="KSO70" s="235"/>
      <c r="KSP70" s="235"/>
      <c r="KSQ70" s="235"/>
      <c r="KSR70" s="235"/>
      <c r="KSS70" s="235"/>
      <c r="KST70" s="235"/>
      <c r="KSU70" s="235"/>
      <c r="KSV70" s="235"/>
      <c r="KSW70" s="235"/>
      <c r="KSX70" s="235"/>
      <c r="KSY70" s="235"/>
      <c r="KSZ70" s="235"/>
      <c r="KTA70" s="235"/>
      <c r="KTB70" s="235"/>
      <c r="KTC70" s="235"/>
      <c r="KTD70" s="235"/>
      <c r="KTE70" s="235"/>
      <c r="KTF70" s="235"/>
      <c r="KTG70" s="235"/>
      <c r="KTH70" s="235"/>
      <c r="KTI70" s="235"/>
      <c r="KTJ70" s="235"/>
      <c r="KTK70" s="235"/>
      <c r="KTL70" s="235"/>
      <c r="KTM70" s="235"/>
      <c r="KTN70" s="235"/>
      <c r="KTO70" s="235"/>
      <c r="KTP70" s="235"/>
      <c r="KTQ70" s="235"/>
      <c r="KTR70" s="235"/>
      <c r="KTS70" s="235"/>
      <c r="KTT70" s="235"/>
      <c r="KTU70" s="235"/>
      <c r="KTV70" s="235"/>
      <c r="KTW70" s="235"/>
      <c r="KTX70" s="235"/>
      <c r="KTY70" s="235"/>
      <c r="KTZ70" s="235"/>
      <c r="KUA70" s="235"/>
      <c r="KUB70" s="235"/>
      <c r="KUC70" s="235"/>
      <c r="KUD70" s="235"/>
      <c r="KUE70" s="235"/>
      <c r="KUF70" s="235"/>
      <c r="KUG70" s="235"/>
      <c r="KUH70" s="235"/>
      <c r="KUI70" s="235"/>
      <c r="KUJ70" s="235"/>
      <c r="KUK70" s="235"/>
      <c r="KUL70" s="235"/>
      <c r="KUM70" s="235"/>
      <c r="KUN70" s="235"/>
      <c r="KUO70" s="235"/>
      <c r="KUP70" s="235"/>
      <c r="KUQ70" s="235"/>
      <c r="KUR70" s="235"/>
      <c r="KUS70" s="235"/>
      <c r="KUT70" s="235"/>
      <c r="KUU70" s="235"/>
      <c r="KUV70" s="235"/>
      <c r="KUW70" s="235"/>
      <c r="KUX70" s="235"/>
      <c r="KUY70" s="235"/>
      <c r="KUZ70" s="235"/>
      <c r="KVA70" s="235"/>
      <c r="KVB70" s="235"/>
      <c r="KVC70" s="235"/>
      <c r="KVD70" s="235"/>
      <c r="KVE70" s="235"/>
      <c r="KVF70" s="235"/>
      <c r="KVG70" s="235"/>
      <c r="KVH70" s="235"/>
      <c r="KVI70" s="235"/>
      <c r="KVJ70" s="235"/>
      <c r="KVK70" s="235"/>
      <c r="KVL70" s="235"/>
      <c r="KVM70" s="235"/>
      <c r="KVN70" s="235"/>
      <c r="KVO70" s="235"/>
      <c r="KVP70" s="235"/>
      <c r="KVQ70" s="235"/>
      <c r="KVR70" s="235"/>
      <c r="KVS70" s="235"/>
      <c r="KVT70" s="235"/>
      <c r="KVU70" s="235"/>
      <c r="KVV70" s="235"/>
      <c r="KVW70" s="235"/>
      <c r="KVX70" s="235"/>
      <c r="KVY70" s="235"/>
      <c r="KVZ70" s="235"/>
      <c r="KWA70" s="235"/>
      <c r="KWB70" s="235"/>
      <c r="KWC70" s="235"/>
      <c r="KWD70" s="235"/>
      <c r="KWE70" s="235"/>
      <c r="KWF70" s="235"/>
      <c r="KWG70" s="235"/>
      <c r="KWH70" s="235"/>
      <c r="KWI70" s="235"/>
      <c r="KWJ70" s="235"/>
      <c r="KWK70" s="235"/>
      <c r="KWL70" s="235"/>
      <c r="KWM70" s="235"/>
      <c r="KWN70" s="235"/>
      <c r="KWO70" s="235"/>
      <c r="KWP70" s="235"/>
      <c r="KWQ70" s="235"/>
      <c r="KWR70" s="235"/>
      <c r="KWS70" s="235"/>
      <c r="KWT70" s="235"/>
      <c r="KWU70" s="235"/>
      <c r="KWV70" s="235"/>
      <c r="KWW70" s="235"/>
      <c r="KWX70" s="235"/>
      <c r="KWY70" s="235"/>
      <c r="KWZ70" s="235"/>
      <c r="KXA70" s="235"/>
      <c r="KXB70" s="235"/>
      <c r="KXC70" s="235"/>
      <c r="KXD70" s="235"/>
      <c r="KXE70" s="235"/>
      <c r="KXF70" s="235"/>
      <c r="KXG70" s="235"/>
      <c r="KXH70" s="235"/>
      <c r="KXI70" s="235"/>
      <c r="KXJ70" s="235"/>
      <c r="KXK70" s="235"/>
      <c r="KXL70" s="235"/>
      <c r="KXM70" s="235"/>
      <c r="KXN70" s="235"/>
      <c r="KXO70" s="235"/>
      <c r="KXP70" s="235"/>
      <c r="KXQ70" s="235"/>
      <c r="KXR70" s="235"/>
      <c r="KXS70" s="235"/>
      <c r="KXT70" s="235"/>
      <c r="KXU70" s="235"/>
      <c r="KXV70" s="235"/>
      <c r="KXW70" s="235"/>
      <c r="KXX70" s="235"/>
      <c r="KXY70" s="235"/>
      <c r="KXZ70" s="235"/>
      <c r="KYA70" s="235"/>
      <c r="KYB70" s="235"/>
      <c r="KYC70" s="235"/>
      <c r="KYD70" s="235"/>
      <c r="KYE70" s="235"/>
      <c r="KYF70" s="235"/>
      <c r="KYG70" s="235"/>
      <c r="KYH70" s="235"/>
      <c r="KYI70" s="235"/>
      <c r="KYJ70" s="235"/>
      <c r="KYK70" s="235"/>
      <c r="KYL70" s="235"/>
      <c r="KYM70" s="235"/>
      <c r="KYN70" s="235"/>
      <c r="KYO70" s="235"/>
      <c r="KYP70" s="235"/>
      <c r="KYQ70" s="235"/>
      <c r="KYR70" s="235"/>
      <c r="KYS70" s="235"/>
      <c r="KYT70" s="235"/>
      <c r="KYU70" s="235"/>
      <c r="KYV70" s="235"/>
      <c r="KYW70" s="235"/>
      <c r="KYX70" s="235"/>
      <c r="KYY70" s="235"/>
      <c r="KYZ70" s="235"/>
      <c r="KZA70" s="235"/>
      <c r="KZB70" s="235"/>
      <c r="KZC70" s="235"/>
      <c r="KZD70" s="235"/>
      <c r="KZE70" s="235"/>
      <c r="KZF70" s="235"/>
      <c r="KZG70" s="235"/>
      <c r="KZH70" s="235"/>
      <c r="KZI70" s="235"/>
      <c r="KZJ70" s="235"/>
      <c r="KZK70" s="235"/>
      <c r="KZL70" s="235"/>
      <c r="KZM70" s="235"/>
      <c r="KZN70" s="235"/>
      <c r="KZO70" s="235"/>
      <c r="KZP70" s="235"/>
      <c r="KZQ70" s="235"/>
      <c r="KZR70" s="235"/>
      <c r="KZS70" s="235"/>
      <c r="KZT70" s="235"/>
      <c r="KZU70" s="235"/>
      <c r="KZV70" s="235"/>
      <c r="KZW70" s="235"/>
      <c r="KZX70" s="235"/>
      <c r="KZY70" s="235"/>
      <c r="KZZ70" s="235"/>
      <c r="LAA70" s="235"/>
      <c r="LAB70" s="235"/>
      <c r="LAC70" s="235"/>
      <c r="LAD70" s="235"/>
      <c r="LAE70" s="235"/>
      <c r="LAF70" s="235"/>
      <c r="LAG70" s="235"/>
      <c r="LAH70" s="235"/>
      <c r="LAI70" s="235"/>
      <c r="LAJ70" s="235"/>
      <c r="LAK70" s="235"/>
      <c r="LAL70" s="235"/>
      <c r="LAM70" s="235"/>
      <c r="LAN70" s="235"/>
      <c r="LAO70" s="235"/>
      <c r="LAP70" s="235"/>
      <c r="LAQ70" s="235"/>
      <c r="LAR70" s="235"/>
      <c r="LAS70" s="235"/>
      <c r="LAT70" s="235"/>
      <c r="LAU70" s="235"/>
      <c r="LAV70" s="235"/>
      <c r="LAW70" s="235"/>
      <c r="LAX70" s="235"/>
      <c r="LAY70" s="235"/>
      <c r="LAZ70" s="235"/>
      <c r="LBA70" s="235"/>
      <c r="LBB70" s="235"/>
      <c r="LBC70" s="235"/>
      <c r="LBD70" s="235"/>
      <c r="LBE70" s="235"/>
      <c r="LBF70" s="235"/>
      <c r="LBG70" s="235"/>
      <c r="LBH70" s="235"/>
      <c r="LBI70" s="235"/>
      <c r="LBJ70" s="235"/>
      <c r="LBK70" s="235"/>
      <c r="LBL70" s="235"/>
      <c r="LBM70" s="235"/>
      <c r="LBN70" s="235"/>
      <c r="LBO70" s="235"/>
      <c r="LBP70" s="235"/>
      <c r="LBQ70" s="235"/>
      <c r="LBR70" s="235"/>
      <c r="LBS70" s="235"/>
      <c r="LBT70" s="235"/>
      <c r="LBU70" s="235"/>
      <c r="LBV70" s="235"/>
      <c r="LBW70" s="235"/>
      <c r="LBX70" s="235"/>
      <c r="LBY70" s="235"/>
      <c r="LBZ70" s="235"/>
      <c r="LCA70" s="235"/>
      <c r="LCB70" s="235"/>
      <c r="LCC70" s="235"/>
      <c r="LCD70" s="235"/>
      <c r="LCE70" s="235"/>
      <c r="LCF70" s="235"/>
      <c r="LCG70" s="235"/>
      <c r="LCH70" s="235"/>
      <c r="LCI70" s="235"/>
      <c r="LCJ70" s="235"/>
      <c r="LCK70" s="235"/>
      <c r="LCL70" s="235"/>
      <c r="LCM70" s="235"/>
      <c r="LCN70" s="235"/>
      <c r="LCO70" s="235"/>
      <c r="LCP70" s="235"/>
      <c r="LCQ70" s="235"/>
      <c r="LCR70" s="235"/>
      <c r="LCS70" s="235"/>
      <c r="LCT70" s="235"/>
      <c r="LCU70" s="235"/>
      <c r="LCV70" s="235"/>
      <c r="LCW70" s="235"/>
      <c r="LCX70" s="235"/>
      <c r="LCY70" s="235"/>
      <c r="LCZ70" s="235"/>
      <c r="LDA70" s="235"/>
      <c r="LDB70" s="235"/>
      <c r="LDC70" s="235"/>
      <c r="LDD70" s="235"/>
      <c r="LDE70" s="235"/>
      <c r="LDF70" s="235"/>
      <c r="LDG70" s="235"/>
      <c r="LDH70" s="235"/>
      <c r="LDI70" s="235"/>
      <c r="LDJ70" s="235"/>
      <c r="LDK70" s="235"/>
      <c r="LDL70" s="235"/>
      <c r="LDM70" s="235"/>
      <c r="LDN70" s="235"/>
      <c r="LDO70" s="235"/>
      <c r="LDP70" s="235"/>
      <c r="LDQ70" s="235"/>
      <c r="LDR70" s="235"/>
      <c r="LDS70" s="235"/>
      <c r="LDT70" s="235"/>
      <c r="LDU70" s="235"/>
      <c r="LDV70" s="235"/>
      <c r="LDW70" s="235"/>
      <c r="LDX70" s="235"/>
      <c r="LDY70" s="235"/>
      <c r="LDZ70" s="235"/>
      <c r="LEA70" s="235"/>
      <c r="LEB70" s="235"/>
      <c r="LEC70" s="235"/>
      <c r="LED70" s="235"/>
      <c r="LEE70" s="235"/>
      <c r="LEF70" s="235"/>
      <c r="LEG70" s="235"/>
      <c r="LEH70" s="235"/>
      <c r="LEI70" s="235"/>
      <c r="LEJ70" s="235"/>
      <c r="LEK70" s="235"/>
      <c r="LEL70" s="235"/>
      <c r="LEM70" s="235"/>
      <c r="LEN70" s="235"/>
      <c r="LEO70" s="235"/>
      <c r="LEP70" s="235"/>
      <c r="LEQ70" s="235"/>
      <c r="LER70" s="235"/>
      <c r="LES70" s="235"/>
      <c r="LET70" s="235"/>
      <c r="LEU70" s="235"/>
      <c r="LEV70" s="235"/>
      <c r="LEW70" s="235"/>
      <c r="LEX70" s="235"/>
      <c r="LEY70" s="235"/>
      <c r="LEZ70" s="235"/>
      <c r="LFA70" s="235"/>
      <c r="LFB70" s="235"/>
      <c r="LFC70" s="235"/>
      <c r="LFD70" s="235"/>
      <c r="LFE70" s="235"/>
      <c r="LFF70" s="235"/>
      <c r="LFG70" s="235"/>
      <c r="LFH70" s="235"/>
      <c r="LFI70" s="235"/>
      <c r="LFJ70" s="235"/>
      <c r="LFK70" s="235"/>
      <c r="LFL70" s="235"/>
      <c r="LFM70" s="235"/>
      <c r="LFN70" s="235"/>
      <c r="LFO70" s="235"/>
      <c r="LFP70" s="235"/>
      <c r="LFQ70" s="235"/>
      <c r="LFR70" s="235"/>
      <c r="LFS70" s="235"/>
      <c r="LFT70" s="235"/>
      <c r="LFU70" s="235"/>
      <c r="LFV70" s="235"/>
      <c r="LFW70" s="235"/>
      <c r="LFX70" s="235"/>
      <c r="LFY70" s="235"/>
      <c r="LFZ70" s="235"/>
      <c r="LGA70" s="235"/>
      <c r="LGB70" s="235"/>
      <c r="LGC70" s="235"/>
      <c r="LGD70" s="235"/>
      <c r="LGE70" s="235"/>
      <c r="LGF70" s="235"/>
      <c r="LGG70" s="235"/>
      <c r="LGH70" s="235"/>
      <c r="LGI70" s="235"/>
      <c r="LGJ70" s="235"/>
      <c r="LGK70" s="235"/>
      <c r="LGL70" s="235"/>
      <c r="LGM70" s="235"/>
      <c r="LGN70" s="235"/>
      <c r="LGO70" s="235"/>
      <c r="LGP70" s="235"/>
      <c r="LGQ70" s="235"/>
      <c r="LGR70" s="235"/>
      <c r="LGS70" s="235"/>
      <c r="LGT70" s="235"/>
      <c r="LGU70" s="235"/>
      <c r="LGV70" s="235"/>
      <c r="LGW70" s="235"/>
      <c r="LGX70" s="235"/>
      <c r="LGY70" s="235"/>
      <c r="LGZ70" s="235"/>
      <c r="LHA70" s="235"/>
      <c r="LHB70" s="235"/>
      <c r="LHC70" s="235"/>
      <c r="LHD70" s="235"/>
      <c r="LHE70" s="235"/>
      <c r="LHF70" s="235"/>
      <c r="LHG70" s="235"/>
      <c r="LHH70" s="235"/>
      <c r="LHI70" s="235"/>
      <c r="LHJ70" s="235"/>
      <c r="LHK70" s="235"/>
      <c r="LHL70" s="235"/>
      <c r="LHM70" s="235"/>
      <c r="LHN70" s="235"/>
      <c r="LHO70" s="235"/>
      <c r="LHP70" s="235"/>
      <c r="LHQ70" s="235"/>
      <c r="LHR70" s="235"/>
      <c r="LHS70" s="235"/>
      <c r="LHT70" s="235"/>
      <c r="LHU70" s="235"/>
      <c r="LHV70" s="235"/>
      <c r="LHW70" s="235"/>
      <c r="LHX70" s="235"/>
      <c r="LHY70" s="235"/>
      <c r="LHZ70" s="235"/>
      <c r="LIA70" s="235"/>
      <c r="LIB70" s="235"/>
      <c r="LIC70" s="235"/>
      <c r="LID70" s="235"/>
      <c r="LIE70" s="235"/>
      <c r="LIF70" s="235"/>
      <c r="LIG70" s="235"/>
      <c r="LIH70" s="235"/>
      <c r="LII70" s="235"/>
      <c r="LIJ70" s="235"/>
      <c r="LIK70" s="235"/>
      <c r="LIL70" s="235"/>
      <c r="LIM70" s="235"/>
      <c r="LIN70" s="235"/>
      <c r="LIO70" s="235"/>
      <c r="LIP70" s="235"/>
      <c r="LIQ70" s="235"/>
      <c r="LIR70" s="235"/>
      <c r="LIS70" s="235"/>
      <c r="LIT70" s="235"/>
      <c r="LIU70" s="235"/>
      <c r="LIV70" s="235"/>
      <c r="LIW70" s="235"/>
      <c r="LIX70" s="235"/>
      <c r="LIY70" s="235"/>
      <c r="LIZ70" s="235"/>
      <c r="LJA70" s="235"/>
      <c r="LJB70" s="235"/>
      <c r="LJC70" s="235"/>
      <c r="LJD70" s="235"/>
      <c r="LJE70" s="235"/>
      <c r="LJF70" s="235"/>
      <c r="LJG70" s="235"/>
      <c r="LJH70" s="235"/>
      <c r="LJI70" s="235"/>
      <c r="LJJ70" s="235"/>
      <c r="LJK70" s="235"/>
      <c r="LJL70" s="235"/>
      <c r="LJM70" s="235"/>
      <c r="LJN70" s="235"/>
      <c r="LJO70" s="235"/>
      <c r="LJP70" s="235"/>
      <c r="LJQ70" s="235"/>
      <c r="LJR70" s="235"/>
      <c r="LJS70" s="235"/>
      <c r="LJT70" s="235"/>
      <c r="LJU70" s="235"/>
      <c r="LJV70" s="235"/>
      <c r="LJW70" s="235"/>
      <c r="LJX70" s="235"/>
      <c r="LJY70" s="235"/>
      <c r="LJZ70" s="235"/>
      <c r="LKA70" s="235"/>
      <c r="LKB70" s="235"/>
      <c r="LKC70" s="235"/>
      <c r="LKD70" s="235"/>
      <c r="LKE70" s="235"/>
      <c r="LKF70" s="235"/>
      <c r="LKG70" s="235"/>
      <c r="LKH70" s="235"/>
      <c r="LKI70" s="235"/>
      <c r="LKJ70" s="235"/>
      <c r="LKK70" s="235"/>
      <c r="LKL70" s="235"/>
      <c r="LKM70" s="235"/>
      <c r="LKN70" s="235"/>
      <c r="LKO70" s="235"/>
      <c r="LKP70" s="235"/>
      <c r="LKQ70" s="235"/>
      <c r="LKR70" s="235"/>
      <c r="LKS70" s="235"/>
      <c r="LKT70" s="235"/>
      <c r="LKU70" s="235"/>
      <c r="LKV70" s="235"/>
      <c r="LKW70" s="235"/>
      <c r="LKX70" s="235"/>
      <c r="LKY70" s="235"/>
      <c r="LKZ70" s="235"/>
      <c r="LLA70" s="235"/>
      <c r="LLB70" s="235"/>
      <c r="LLC70" s="235"/>
      <c r="LLD70" s="235"/>
      <c r="LLE70" s="235"/>
      <c r="LLF70" s="235"/>
      <c r="LLG70" s="235"/>
      <c r="LLH70" s="235"/>
      <c r="LLI70" s="235"/>
      <c r="LLJ70" s="235"/>
      <c r="LLK70" s="235"/>
      <c r="LLL70" s="235"/>
      <c r="LLM70" s="235"/>
      <c r="LLN70" s="235"/>
      <c r="LLO70" s="235"/>
      <c r="LLP70" s="235"/>
      <c r="LLQ70" s="235"/>
      <c r="LLR70" s="235"/>
      <c r="LLS70" s="235"/>
      <c r="LLT70" s="235"/>
      <c r="LLU70" s="235"/>
      <c r="LLV70" s="235"/>
      <c r="LLW70" s="235"/>
      <c r="LLX70" s="235"/>
      <c r="LLY70" s="235"/>
      <c r="LLZ70" s="235"/>
      <c r="LMA70" s="235"/>
      <c r="LMB70" s="235"/>
      <c r="LMC70" s="235"/>
      <c r="LMD70" s="235"/>
      <c r="LME70" s="235"/>
      <c r="LMF70" s="235"/>
      <c r="LMG70" s="235"/>
      <c r="LMH70" s="235"/>
      <c r="LMI70" s="235"/>
      <c r="LMJ70" s="235"/>
      <c r="LMK70" s="235"/>
      <c r="LML70" s="235"/>
      <c r="LMM70" s="235"/>
      <c r="LMN70" s="235"/>
      <c r="LMO70" s="235"/>
      <c r="LMP70" s="235"/>
      <c r="LMQ70" s="235"/>
      <c r="LMR70" s="235"/>
      <c r="LMS70" s="235"/>
      <c r="LMT70" s="235"/>
      <c r="LMU70" s="235"/>
      <c r="LMV70" s="235"/>
      <c r="LMW70" s="235"/>
      <c r="LMX70" s="235"/>
      <c r="LMY70" s="235"/>
      <c r="LMZ70" s="235"/>
      <c r="LNA70" s="235"/>
      <c r="LNB70" s="235"/>
      <c r="LNC70" s="235"/>
      <c r="LND70" s="235"/>
      <c r="LNE70" s="235"/>
      <c r="LNF70" s="235"/>
      <c r="LNG70" s="235"/>
      <c r="LNH70" s="235"/>
      <c r="LNI70" s="235"/>
      <c r="LNJ70" s="235"/>
      <c r="LNK70" s="235"/>
      <c r="LNL70" s="235"/>
      <c r="LNM70" s="235"/>
      <c r="LNN70" s="235"/>
      <c r="LNO70" s="235"/>
      <c r="LNP70" s="235"/>
      <c r="LNQ70" s="235"/>
      <c r="LNR70" s="235"/>
      <c r="LNS70" s="235"/>
      <c r="LNT70" s="235"/>
      <c r="LNU70" s="235"/>
      <c r="LNV70" s="235"/>
      <c r="LNW70" s="235"/>
      <c r="LNX70" s="235"/>
      <c r="LNY70" s="235"/>
      <c r="LNZ70" s="235"/>
      <c r="LOA70" s="235"/>
      <c r="LOB70" s="235"/>
      <c r="LOC70" s="235"/>
      <c r="LOD70" s="235"/>
      <c r="LOE70" s="235"/>
      <c r="LOF70" s="235"/>
      <c r="LOG70" s="235"/>
      <c r="LOH70" s="235"/>
      <c r="LOI70" s="235"/>
      <c r="LOJ70" s="235"/>
      <c r="LOK70" s="235"/>
      <c r="LOL70" s="235"/>
      <c r="LOM70" s="235"/>
      <c r="LON70" s="235"/>
      <c r="LOO70" s="235"/>
      <c r="LOP70" s="235"/>
      <c r="LOQ70" s="235"/>
      <c r="LOR70" s="235"/>
      <c r="LOS70" s="235"/>
      <c r="LOT70" s="235"/>
      <c r="LOU70" s="235"/>
      <c r="LOV70" s="235"/>
      <c r="LOW70" s="235"/>
      <c r="LOX70" s="235"/>
      <c r="LOY70" s="235"/>
      <c r="LOZ70" s="235"/>
      <c r="LPA70" s="235"/>
      <c r="LPB70" s="235"/>
      <c r="LPC70" s="235"/>
      <c r="LPD70" s="235"/>
      <c r="LPE70" s="235"/>
      <c r="LPF70" s="235"/>
      <c r="LPG70" s="235"/>
      <c r="LPH70" s="235"/>
      <c r="LPI70" s="235"/>
      <c r="LPJ70" s="235"/>
      <c r="LPK70" s="235"/>
      <c r="LPL70" s="235"/>
      <c r="LPM70" s="235"/>
      <c r="LPN70" s="235"/>
      <c r="LPO70" s="235"/>
      <c r="LPP70" s="235"/>
      <c r="LPQ70" s="235"/>
      <c r="LPR70" s="235"/>
      <c r="LPS70" s="235"/>
      <c r="LPT70" s="235"/>
      <c r="LPU70" s="235"/>
      <c r="LPV70" s="235"/>
      <c r="LPW70" s="235"/>
      <c r="LPX70" s="235"/>
      <c r="LPY70" s="235"/>
      <c r="LPZ70" s="235"/>
      <c r="LQA70" s="235"/>
      <c r="LQB70" s="235"/>
      <c r="LQC70" s="235"/>
      <c r="LQD70" s="235"/>
      <c r="LQE70" s="235"/>
      <c r="LQF70" s="235"/>
      <c r="LQG70" s="235"/>
      <c r="LQH70" s="235"/>
      <c r="LQI70" s="235"/>
      <c r="LQJ70" s="235"/>
      <c r="LQK70" s="235"/>
      <c r="LQL70" s="235"/>
      <c r="LQM70" s="235"/>
      <c r="LQN70" s="235"/>
      <c r="LQO70" s="235"/>
      <c r="LQP70" s="235"/>
      <c r="LQQ70" s="235"/>
      <c r="LQR70" s="235"/>
      <c r="LQS70" s="235"/>
      <c r="LQT70" s="235"/>
      <c r="LQU70" s="235"/>
      <c r="LQV70" s="235"/>
      <c r="LQW70" s="235"/>
      <c r="LQX70" s="235"/>
      <c r="LQY70" s="235"/>
      <c r="LQZ70" s="235"/>
      <c r="LRA70" s="235"/>
      <c r="LRB70" s="235"/>
      <c r="LRC70" s="235"/>
      <c r="LRD70" s="235"/>
      <c r="LRE70" s="235"/>
      <c r="LRF70" s="235"/>
      <c r="LRG70" s="235"/>
      <c r="LRH70" s="235"/>
      <c r="LRI70" s="235"/>
      <c r="LRJ70" s="235"/>
      <c r="LRK70" s="235"/>
      <c r="LRL70" s="235"/>
      <c r="LRM70" s="235"/>
      <c r="LRN70" s="235"/>
      <c r="LRO70" s="235"/>
      <c r="LRP70" s="235"/>
      <c r="LRQ70" s="235"/>
      <c r="LRR70" s="235"/>
      <c r="LRS70" s="235"/>
      <c r="LRT70" s="235"/>
      <c r="LRU70" s="235"/>
      <c r="LRV70" s="235"/>
      <c r="LRW70" s="235"/>
      <c r="LRX70" s="235"/>
      <c r="LRY70" s="235"/>
      <c r="LRZ70" s="235"/>
      <c r="LSA70" s="235"/>
      <c r="LSB70" s="235"/>
      <c r="LSC70" s="235"/>
      <c r="LSD70" s="235"/>
      <c r="LSE70" s="235"/>
      <c r="LSF70" s="235"/>
      <c r="LSG70" s="235"/>
      <c r="LSH70" s="235"/>
      <c r="LSI70" s="235"/>
      <c r="LSJ70" s="235"/>
      <c r="LSK70" s="235"/>
      <c r="LSL70" s="235"/>
      <c r="LSM70" s="235"/>
      <c r="LSN70" s="235"/>
      <c r="LSO70" s="235"/>
      <c r="LSP70" s="235"/>
      <c r="LSQ70" s="235"/>
      <c r="LSR70" s="235"/>
      <c r="LSS70" s="235"/>
      <c r="LST70" s="235"/>
      <c r="LSU70" s="235"/>
      <c r="LSV70" s="235"/>
      <c r="LSW70" s="235"/>
      <c r="LSX70" s="235"/>
      <c r="LSY70" s="235"/>
      <c r="LSZ70" s="235"/>
      <c r="LTA70" s="235"/>
      <c r="LTB70" s="235"/>
      <c r="LTC70" s="235"/>
      <c r="LTD70" s="235"/>
      <c r="LTE70" s="235"/>
      <c r="LTF70" s="235"/>
      <c r="LTG70" s="235"/>
      <c r="LTH70" s="235"/>
      <c r="LTI70" s="235"/>
      <c r="LTJ70" s="235"/>
      <c r="LTK70" s="235"/>
      <c r="LTL70" s="235"/>
      <c r="LTM70" s="235"/>
      <c r="LTN70" s="235"/>
      <c r="LTO70" s="235"/>
      <c r="LTP70" s="235"/>
      <c r="LTQ70" s="235"/>
      <c r="LTR70" s="235"/>
      <c r="LTS70" s="235"/>
      <c r="LTT70" s="235"/>
      <c r="LTU70" s="235"/>
      <c r="LTV70" s="235"/>
      <c r="LTW70" s="235"/>
      <c r="LTX70" s="235"/>
      <c r="LTY70" s="235"/>
      <c r="LTZ70" s="235"/>
      <c r="LUA70" s="235"/>
      <c r="LUB70" s="235"/>
      <c r="LUC70" s="235"/>
      <c r="LUD70" s="235"/>
      <c r="LUE70" s="235"/>
      <c r="LUF70" s="235"/>
      <c r="LUG70" s="235"/>
      <c r="LUH70" s="235"/>
      <c r="LUI70" s="235"/>
      <c r="LUJ70" s="235"/>
      <c r="LUK70" s="235"/>
      <c r="LUL70" s="235"/>
      <c r="LUM70" s="235"/>
      <c r="LUN70" s="235"/>
      <c r="LUO70" s="235"/>
      <c r="LUP70" s="235"/>
      <c r="LUQ70" s="235"/>
      <c r="LUR70" s="235"/>
      <c r="LUS70" s="235"/>
      <c r="LUT70" s="235"/>
      <c r="LUU70" s="235"/>
      <c r="LUV70" s="235"/>
      <c r="LUW70" s="235"/>
      <c r="LUX70" s="235"/>
      <c r="LUY70" s="235"/>
      <c r="LUZ70" s="235"/>
      <c r="LVA70" s="235"/>
      <c r="LVB70" s="235"/>
      <c r="LVC70" s="235"/>
      <c r="LVD70" s="235"/>
      <c r="LVE70" s="235"/>
      <c r="LVF70" s="235"/>
      <c r="LVG70" s="235"/>
      <c r="LVH70" s="235"/>
      <c r="LVI70" s="235"/>
      <c r="LVJ70" s="235"/>
      <c r="LVK70" s="235"/>
      <c r="LVL70" s="235"/>
      <c r="LVM70" s="235"/>
      <c r="LVN70" s="235"/>
      <c r="LVO70" s="235"/>
      <c r="LVP70" s="235"/>
      <c r="LVQ70" s="235"/>
      <c r="LVR70" s="235"/>
      <c r="LVS70" s="235"/>
      <c r="LVT70" s="235"/>
      <c r="LVU70" s="235"/>
      <c r="LVV70" s="235"/>
      <c r="LVW70" s="235"/>
      <c r="LVX70" s="235"/>
      <c r="LVY70" s="235"/>
      <c r="LVZ70" s="235"/>
      <c r="LWA70" s="235"/>
      <c r="LWB70" s="235"/>
      <c r="LWC70" s="235"/>
      <c r="LWD70" s="235"/>
      <c r="LWE70" s="235"/>
      <c r="LWF70" s="235"/>
      <c r="LWG70" s="235"/>
      <c r="LWH70" s="235"/>
      <c r="LWI70" s="235"/>
      <c r="LWJ70" s="235"/>
      <c r="LWK70" s="235"/>
      <c r="LWL70" s="235"/>
      <c r="LWM70" s="235"/>
      <c r="LWN70" s="235"/>
      <c r="LWO70" s="235"/>
      <c r="LWP70" s="235"/>
      <c r="LWQ70" s="235"/>
      <c r="LWR70" s="235"/>
      <c r="LWS70" s="235"/>
      <c r="LWT70" s="235"/>
      <c r="LWU70" s="235"/>
      <c r="LWV70" s="235"/>
      <c r="LWW70" s="235"/>
      <c r="LWX70" s="235"/>
      <c r="LWY70" s="235"/>
      <c r="LWZ70" s="235"/>
      <c r="LXA70" s="235"/>
      <c r="LXB70" s="235"/>
      <c r="LXC70" s="235"/>
      <c r="LXD70" s="235"/>
      <c r="LXE70" s="235"/>
      <c r="LXF70" s="235"/>
      <c r="LXG70" s="235"/>
      <c r="LXH70" s="235"/>
      <c r="LXI70" s="235"/>
      <c r="LXJ70" s="235"/>
      <c r="LXK70" s="235"/>
      <c r="LXL70" s="235"/>
      <c r="LXM70" s="235"/>
      <c r="LXN70" s="235"/>
      <c r="LXO70" s="235"/>
      <c r="LXP70" s="235"/>
      <c r="LXQ70" s="235"/>
      <c r="LXR70" s="235"/>
      <c r="LXS70" s="235"/>
      <c r="LXT70" s="235"/>
      <c r="LXU70" s="235"/>
      <c r="LXV70" s="235"/>
      <c r="LXW70" s="235"/>
      <c r="LXX70" s="235"/>
      <c r="LXY70" s="235"/>
      <c r="LXZ70" s="235"/>
      <c r="LYA70" s="235"/>
      <c r="LYB70" s="235"/>
      <c r="LYC70" s="235"/>
      <c r="LYD70" s="235"/>
      <c r="LYE70" s="235"/>
      <c r="LYF70" s="235"/>
      <c r="LYG70" s="235"/>
      <c r="LYH70" s="235"/>
      <c r="LYI70" s="235"/>
      <c r="LYJ70" s="235"/>
      <c r="LYK70" s="235"/>
      <c r="LYL70" s="235"/>
      <c r="LYM70" s="235"/>
      <c r="LYN70" s="235"/>
      <c r="LYO70" s="235"/>
      <c r="LYP70" s="235"/>
      <c r="LYQ70" s="235"/>
      <c r="LYR70" s="235"/>
      <c r="LYS70" s="235"/>
      <c r="LYT70" s="235"/>
      <c r="LYU70" s="235"/>
      <c r="LYV70" s="235"/>
      <c r="LYW70" s="235"/>
      <c r="LYX70" s="235"/>
      <c r="LYY70" s="235"/>
      <c r="LYZ70" s="235"/>
      <c r="LZA70" s="235"/>
      <c r="LZB70" s="235"/>
      <c r="LZC70" s="235"/>
      <c r="LZD70" s="235"/>
      <c r="LZE70" s="235"/>
      <c r="LZF70" s="235"/>
      <c r="LZG70" s="235"/>
      <c r="LZH70" s="235"/>
      <c r="LZI70" s="235"/>
      <c r="LZJ70" s="235"/>
      <c r="LZK70" s="235"/>
      <c r="LZL70" s="235"/>
      <c r="LZM70" s="235"/>
      <c r="LZN70" s="235"/>
      <c r="LZO70" s="235"/>
      <c r="LZP70" s="235"/>
      <c r="LZQ70" s="235"/>
      <c r="LZR70" s="235"/>
      <c r="LZS70" s="235"/>
      <c r="LZT70" s="235"/>
      <c r="LZU70" s="235"/>
      <c r="LZV70" s="235"/>
      <c r="LZW70" s="235"/>
      <c r="LZX70" s="235"/>
      <c r="LZY70" s="235"/>
      <c r="LZZ70" s="235"/>
      <c r="MAA70" s="235"/>
      <c r="MAB70" s="235"/>
      <c r="MAC70" s="235"/>
      <c r="MAD70" s="235"/>
      <c r="MAE70" s="235"/>
      <c r="MAF70" s="235"/>
      <c r="MAG70" s="235"/>
      <c r="MAH70" s="235"/>
      <c r="MAI70" s="235"/>
      <c r="MAJ70" s="235"/>
      <c r="MAK70" s="235"/>
      <c r="MAL70" s="235"/>
      <c r="MAM70" s="235"/>
      <c r="MAN70" s="235"/>
      <c r="MAO70" s="235"/>
      <c r="MAP70" s="235"/>
      <c r="MAQ70" s="235"/>
      <c r="MAR70" s="235"/>
      <c r="MAS70" s="235"/>
      <c r="MAT70" s="235"/>
      <c r="MAU70" s="235"/>
      <c r="MAV70" s="235"/>
      <c r="MAW70" s="235"/>
      <c r="MAX70" s="235"/>
      <c r="MAY70" s="235"/>
      <c r="MAZ70" s="235"/>
      <c r="MBA70" s="235"/>
      <c r="MBB70" s="235"/>
      <c r="MBC70" s="235"/>
      <c r="MBD70" s="235"/>
      <c r="MBE70" s="235"/>
      <c r="MBF70" s="235"/>
      <c r="MBG70" s="235"/>
      <c r="MBH70" s="235"/>
      <c r="MBI70" s="235"/>
      <c r="MBJ70" s="235"/>
      <c r="MBK70" s="235"/>
      <c r="MBL70" s="235"/>
      <c r="MBM70" s="235"/>
      <c r="MBN70" s="235"/>
      <c r="MBO70" s="235"/>
      <c r="MBP70" s="235"/>
      <c r="MBQ70" s="235"/>
      <c r="MBR70" s="235"/>
      <c r="MBS70" s="235"/>
      <c r="MBT70" s="235"/>
      <c r="MBU70" s="235"/>
      <c r="MBV70" s="235"/>
      <c r="MBW70" s="235"/>
      <c r="MBX70" s="235"/>
      <c r="MBY70" s="235"/>
      <c r="MBZ70" s="235"/>
      <c r="MCA70" s="235"/>
      <c r="MCB70" s="235"/>
      <c r="MCC70" s="235"/>
      <c r="MCD70" s="235"/>
      <c r="MCE70" s="235"/>
      <c r="MCF70" s="235"/>
      <c r="MCG70" s="235"/>
      <c r="MCH70" s="235"/>
      <c r="MCI70" s="235"/>
      <c r="MCJ70" s="235"/>
      <c r="MCK70" s="235"/>
      <c r="MCL70" s="235"/>
      <c r="MCM70" s="235"/>
      <c r="MCN70" s="235"/>
      <c r="MCO70" s="235"/>
      <c r="MCP70" s="235"/>
      <c r="MCQ70" s="235"/>
      <c r="MCR70" s="235"/>
      <c r="MCS70" s="235"/>
      <c r="MCT70" s="235"/>
      <c r="MCU70" s="235"/>
      <c r="MCV70" s="235"/>
      <c r="MCW70" s="235"/>
      <c r="MCX70" s="235"/>
      <c r="MCY70" s="235"/>
      <c r="MCZ70" s="235"/>
      <c r="MDA70" s="235"/>
      <c r="MDB70" s="235"/>
      <c r="MDC70" s="235"/>
      <c r="MDD70" s="235"/>
      <c r="MDE70" s="235"/>
      <c r="MDF70" s="235"/>
      <c r="MDG70" s="235"/>
      <c r="MDH70" s="235"/>
      <c r="MDI70" s="235"/>
      <c r="MDJ70" s="235"/>
      <c r="MDK70" s="235"/>
      <c r="MDL70" s="235"/>
      <c r="MDM70" s="235"/>
      <c r="MDN70" s="235"/>
      <c r="MDO70" s="235"/>
      <c r="MDP70" s="235"/>
      <c r="MDQ70" s="235"/>
      <c r="MDR70" s="235"/>
      <c r="MDS70" s="235"/>
      <c r="MDT70" s="235"/>
      <c r="MDU70" s="235"/>
      <c r="MDV70" s="235"/>
      <c r="MDW70" s="235"/>
      <c r="MDX70" s="235"/>
      <c r="MDY70" s="235"/>
      <c r="MDZ70" s="235"/>
      <c r="MEA70" s="235"/>
      <c r="MEB70" s="235"/>
      <c r="MEC70" s="235"/>
      <c r="MED70" s="235"/>
      <c r="MEE70" s="235"/>
      <c r="MEF70" s="235"/>
      <c r="MEG70" s="235"/>
      <c r="MEH70" s="235"/>
      <c r="MEI70" s="235"/>
      <c r="MEJ70" s="235"/>
      <c r="MEK70" s="235"/>
      <c r="MEL70" s="235"/>
      <c r="MEM70" s="235"/>
      <c r="MEN70" s="235"/>
      <c r="MEO70" s="235"/>
      <c r="MEP70" s="235"/>
      <c r="MEQ70" s="235"/>
      <c r="MER70" s="235"/>
      <c r="MES70" s="235"/>
      <c r="MET70" s="235"/>
      <c r="MEU70" s="235"/>
      <c r="MEV70" s="235"/>
      <c r="MEW70" s="235"/>
      <c r="MEX70" s="235"/>
      <c r="MEY70" s="235"/>
      <c r="MEZ70" s="235"/>
      <c r="MFA70" s="235"/>
      <c r="MFB70" s="235"/>
      <c r="MFC70" s="235"/>
      <c r="MFD70" s="235"/>
      <c r="MFE70" s="235"/>
      <c r="MFF70" s="235"/>
      <c r="MFG70" s="235"/>
      <c r="MFH70" s="235"/>
      <c r="MFI70" s="235"/>
      <c r="MFJ70" s="235"/>
      <c r="MFK70" s="235"/>
      <c r="MFL70" s="235"/>
      <c r="MFM70" s="235"/>
      <c r="MFN70" s="235"/>
      <c r="MFO70" s="235"/>
      <c r="MFP70" s="235"/>
      <c r="MFQ70" s="235"/>
      <c r="MFR70" s="235"/>
      <c r="MFS70" s="235"/>
      <c r="MFT70" s="235"/>
      <c r="MFU70" s="235"/>
      <c r="MFV70" s="235"/>
      <c r="MFW70" s="235"/>
      <c r="MFX70" s="235"/>
      <c r="MFY70" s="235"/>
      <c r="MFZ70" s="235"/>
      <c r="MGA70" s="235"/>
      <c r="MGB70" s="235"/>
      <c r="MGC70" s="235"/>
      <c r="MGD70" s="235"/>
      <c r="MGE70" s="235"/>
      <c r="MGF70" s="235"/>
      <c r="MGG70" s="235"/>
      <c r="MGH70" s="235"/>
      <c r="MGI70" s="235"/>
      <c r="MGJ70" s="235"/>
      <c r="MGK70" s="235"/>
      <c r="MGL70" s="235"/>
      <c r="MGM70" s="235"/>
      <c r="MGN70" s="235"/>
      <c r="MGO70" s="235"/>
      <c r="MGP70" s="235"/>
      <c r="MGQ70" s="235"/>
      <c r="MGR70" s="235"/>
      <c r="MGS70" s="235"/>
      <c r="MGT70" s="235"/>
      <c r="MGU70" s="235"/>
      <c r="MGV70" s="235"/>
      <c r="MGW70" s="235"/>
      <c r="MGX70" s="235"/>
      <c r="MGY70" s="235"/>
      <c r="MGZ70" s="235"/>
      <c r="MHA70" s="235"/>
      <c r="MHB70" s="235"/>
      <c r="MHC70" s="235"/>
      <c r="MHD70" s="235"/>
      <c r="MHE70" s="235"/>
      <c r="MHF70" s="235"/>
      <c r="MHG70" s="235"/>
      <c r="MHH70" s="235"/>
      <c r="MHI70" s="235"/>
      <c r="MHJ70" s="235"/>
      <c r="MHK70" s="235"/>
      <c r="MHL70" s="235"/>
      <c r="MHM70" s="235"/>
      <c r="MHN70" s="235"/>
      <c r="MHO70" s="235"/>
      <c r="MHP70" s="235"/>
      <c r="MHQ70" s="235"/>
      <c r="MHR70" s="235"/>
      <c r="MHS70" s="235"/>
      <c r="MHT70" s="235"/>
      <c r="MHU70" s="235"/>
      <c r="MHV70" s="235"/>
      <c r="MHW70" s="235"/>
      <c r="MHX70" s="235"/>
      <c r="MHY70" s="235"/>
      <c r="MHZ70" s="235"/>
      <c r="MIA70" s="235"/>
      <c r="MIB70" s="235"/>
      <c r="MIC70" s="235"/>
      <c r="MID70" s="235"/>
      <c r="MIE70" s="235"/>
      <c r="MIF70" s="235"/>
      <c r="MIG70" s="235"/>
      <c r="MIH70" s="235"/>
      <c r="MII70" s="235"/>
      <c r="MIJ70" s="235"/>
      <c r="MIK70" s="235"/>
      <c r="MIL70" s="235"/>
      <c r="MIM70" s="235"/>
      <c r="MIN70" s="235"/>
      <c r="MIO70" s="235"/>
      <c r="MIP70" s="235"/>
      <c r="MIQ70" s="235"/>
      <c r="MIR70" s="235"/>
      <c r="MIS70" s="235"/>
      <c r="MIT70" s="235"/>
      <c r="MIU70" s="235"/>
      <c r="MIV70" s="235"/>
      <c r="MIW70" s="235"/>
      <c r="MIX70" s="235"/>
      <c r="MIY70" s="235"/>
      <c r="MIZ70" s="235"/>
      <c r="MJA70" s="235"/>
      <c r="MJB70" s="235"/>
      <c r="MJC70" s="235"/>
      <c r="MJD70" s="235"/>
      <c r="MJE70" s="235"/>
      <c r="MJF70" s="235"/>
      <c r="MJG70" s="235"/>
      <c r="MJH70" s="235"/>
      <c r="MJI70" s="235"/>
      <c r="MJJ70" s="235"/>
      <c r="MJK70" s="235"/>
      <c r="MJL70" s="235"/>
      <c r="MJM70" s="235"/>
      <c r="MJN70" s="235"/>
      <c r="MJO70" s="235"/>
      <c r="MJP70" s="235"/>
      <c r="MJQ70" s="235"/>
      <c r="MJR70" s="235"/>
      <c r="MJS70" s="235"/>
      <c r="MJT70" s="235"/>
      <c r="MJU70" s="235"/>
      <c r="MJV70" s="235"/>
      <c r="MJW70" s="235"/>
      <c r="MJX70" s="235"/>
      <c r="MJY70" s="235"/>
      <c r="MJZ70" s="235"/>
      <c r="MKA70" s="235"/>
      <c r="MKB70" s="235"/>
      <c r="MKC70" s="235"/>
      <c r="MKD70" s="235"/>
      <c r="MKE70" s="235"/>
      <c r="MKF70" s="235"/>
      <c r="MKG70" s="235"/>
      <c r="MKH70" s="235"/>
      <c r="MKI70" s="235"/>
      <c r="MKJ70" s="235"/>
      <c r="MKK70" s="235"/>
      <c r="MKL70" s="235"/>
      <c r="MKM70" s="235"/>
      <c r="MKN70" s="235"/>
      <c r="MKO70" s="235"/>
      <c r="MKP70" s="235"/>
      <c r="MKQ70" s="235"/>
      <c r="MKR70" s="235"/>
      <c r="MKS70" s="235"/>
      <c r="MKT70" s="235"/>
      <c r="MKU70" s="235"/>
      <c r="MKV70" s="235"/>
      <c r="MKW70" s="235"/>
      <c r="MKX70" s="235"/>
      <c r="MKY70" s="235"/>
      <c r="MKZ70" s="235"/>
      <c r="MLA70" s="235"/>
      <c r="MLB70" s="235"/>
      <c r="MLC70" s="235"/>
      <c r="MLD70" s="235"/>
      <c r="MLE70" s="235"/>
      <c r="MLF70" s="235"/>
      <c r="MLG70" s="235"/>
      <c r="MLH70" s="235"/>
      <c r="MLI70" s="235"/>
      <c r="MLJ70" s="235"/>
      <c r="MLK70" s="235"/>
      <c r="MLL70" s="235"/>
      <c r="MLM70" s="235"/>
      <c r="MLN70" s="235"/>
      <c r="MLO70" s="235"/>
      <c r="MLP70" s="235"/>
      <c r="MLQ70" s="235"/>
      <c r="MLR70" s="235"/>
      <c r="MLS70" s="235"/>
      <c r="MLT70" s="235"/>
      <c r="MLU70" s="235"/>
      <c r="MLV70" s="235"/>
      <c r="MLW70" s="235"/>
      <c r="MLX70" s="235"/>
      <c r="MLY70" s="235"/>
      <c r="MLZ70" s="235"/>
      <c r="MMA70" s="235"/>
      <c r="MMB70" s="235"/>
      <c r="MMC70" s="235"/>
      <c r="MMD70" s="235"/>
      <c r="MME70" s="235"/>
      <c r="MMF70" s="235"/>
      <c r="MMG70" s="235"/>
      <c r="MMH70" s="235"/>
      <c r="MMI70" s="235"/>
      <c r="MMJ70" s="235"/>
      <c r="MMK70" s="235"/>
      <c r="MML70" s="235"/>
      <c r="MMM70" s="235"/>
      <c r="MMN70" s="235"/>
      <c r="MMO70" s="235"/>
      <c r="MMP70" s="235"/>
      <c r="MMQ70" s="235"/>
      <c r="MMR70" s="235"/>
      <c r="MMS70" s="235"/>
      <c r="MMT70" s="235"/>
      <c r="MMU70" s="235"/>
      <c r="MMV70" s="235"/>
      <c r="MMW70" s="235"/>
      <c r="MMX70" s="235"/>
      <c r="MMY70" s="235"/>
      <c r="MMZ70" s="235"/>
      <c r="MNA70" s="235"/>
      <c r="MNB70" s="235"/>
      <c r="MNC70" s="235"/>
      <c r="MND70" s="235"/>
      <c r="MNE70" s="235"/>
      <c r="MNF70" s="235"/>
      <c r="MNG70" s="235"/>
      <c r="MNH70" s="235"/>
      <c r="MNI70" s="235"/>
      <c r="MNJ70" s="235"/>
      <c r="MNK70" s="235"/>
      <c r="MNL70" s="235"/>
      <c r="MNM70" s="235"/>
      <c r="MNN70" s="235"/>
      <c r="MNO70" s="235"/>
      <c r="MNP70" s="235"/>
      <c r="MNQ70" s="235"/>
      <c r="MNR70" s="235"/>
      <c r="MNS70" s="235"/>
      <c r="MNT70" s="235"/>
      <c r="MNU70" s="235"/>
      <c r="MNV70" s="235"/>
      <c r="MNW70" s="235"/>
      <c r="MNX70" s="235"/>
      <c r="MNY70" s="235"/>
      <c r="MNZ70" s="235"/>
      <c r="MOA70" s="235"/>
      <c r="MOB70" s="235"/>
      <c r="MOC70" s="235"/>
      <c r="MOD70" s="235"/>
      <c r="MOE70" s="235"/>
      <c r="MOF70" s="235"/>
      <c r="MOG70" s="235"/>
      <c r="MOH70" s="235"/>
      <c r="MOI70" s="235"/>
      <c r="MOJ70" s="235"/>
      <c r="MOK70" s="235"/>
      <c r="MOL70" s="235"/>
      <c r="MOM70" s="235"/>
      <c r="MON70" s="235"/>
      <c r="MOO70" s="235"/>
      <c r="MOP70" s="235"/>
      <c r="MOQ70" s="235"/>
      <c r="MOR70" s="235"/>
      <c r="MOS70" s="235"/>
      <c r="MOT70" s="235"/>
      <c r="MOU70" s="235"/>
      <c r="MOV70" s="235"/>
      <c r="MOW70" s="235"/>
      <c r="MOX70" s="235"/>
      <c r="MOY70" s="235"/>
      <c r="MOZ70" s="235"/>
      <c r="MPA70" s="235"/>
      <c r="MPB70" s="235"/>
      <c r="MPC70" s="235"/>
      <c r="MPD70" s="235"/>
      <c r="MPE70" s="235"/>
      <c r="MPF70" s="235"/>
      <c r="MPG70" s="235"/>
      <c r="MPH70" s="235"/>
      <c r="MPI70" s="235"/>
      <c r="MPJ70" s="235"/>
      <c r="MPK70" s="235"/>
      <c r="MPL70" s="235"/>
      <c r="MPM70" s="235"/>
      <c r="MPN70" s="235"/>
      <c r="MPO70" s="235"/>
      <c r="MPP70" s="235"/>
      <c r="MPQ70" s="235"/>
      <c r="MPR70" s="235"/>
      <c r="MPS70" s="235"/>
      <c r="MPT70" s="235"/>
      <c r="MPU70" s="235"/>
      <c r="MPV70" s="235"/>
      <c r="MPW70" s="235"/>
      <c r="MPX70" s="235"/>
      <c r="MPY70" s="235"/>
      <c r="MPZ70" s="235"/>
      <c r="MQA70" s="235"/>
      <c r="MQB70" s="235"/>
      <c r="MQC70" s="235"/>
      <c r="MQD70" s="235"/>
      <c r="MQE70" s="235"/>
      <c r="MQF70" s="235"/>
      <c r="MQG70" s="235"/>
      <c r="MQH70" s="235"/>
      <c r="MQI70" s="235"/>
      <c r="MQJ70" s="235"/>
      <c r="MQK70" s="235"/>
      <c r="MQL70" s="235"/>
      <c r="MQM70" s="235"/>
      <c r="MQN70" s="235"/>
      <c r="MQO70" s="235"/>
      <c r="MQP70" s="235"/>
      <c r="MQQ70" s="235"/>
      <c r="MQR70" s="235"/>
      <c r="MQS70" s="235"/>
      <c r="MQT70" s="235"/>
      <c r="MQU70" s="235"/>
      <c r="MQV70" s="235"/>
      <c r="MQW70" s="235"/>
      <c r="MQX70" s="235"/>
      <c r="MQY70" s="235"/>
      <c r="MQZ70" s="235"/>
      <c r="MRA70" s="235"/>
      <c r="MRB70" s="235"/>
      <c r="MRC70" s="235"/>
      <c r="MRD70" s="235"/>
      <c r="MRE70" s="235"/>
      <c r="MRF70" s="235"/>
      <c r="MRG70" s="235"/>
      <c r="MRH70" s="235"/>
      <c r="MRI70" s="235"/>
      <c r="MRJ70" s="235"/>
      <c r="MRK70" s="235"/>
      <c r="MRL70" s="235"/>
      <c r="MRM70" s="235"/>
      <c r="MRN70" s="235"/>
      <c r="MRO70" s="235"/>
      <c r="MRP70" s="235"/>
      <c r="MRQ70" s="235"/>
      <c r="MRR70" s="235"/>
      <c r="MRS70" s="235"/>
      <c r="MRT70" s="235"/>
      <c r="MRU70" s="235"/>
      <c r="MRV70" s="235"/>
      <c r="MRW70" s="235"/>
      <c r="MRX70" s="235"/>
      <c r="MRY70" s="235"/>
      <c r="MRZ70" s="235"/>
      <c r="MSA70" s="235"/>
      <c r="MSB70" s="235"/>
      <c r="MSC70" s="235"/>
      <c r="MSD70" s="235"/>
      <c r="MSE70" s="235"/>
      <c r="MSF70" s="235"/>
      <c r="MSG70" s="235"/>
      <c r="MSH70" s="235"/>
      <c r="MSI70" s="235"/>
      <c r="MSJ70" s="235"/>
      <c r="MSK70" s="235"/>
      <c r="MSL70" s="235"/>
      <c r="MSM70" s="235"/>
      <c r="MSN70" s="235"/>
      <c r="MSO70" s="235"/>
      <c r="MSP70" s="235"/>
      <c r="MSQ70" s="235"/>
      <c r="MSR70" s="235"/>
      <c r="MSS70" s="235"/>
      <c r="MST70" s="235"/>
      <c r="MSU70" s="235"/>
      <c r="MSV70" s="235"/>
      <c r="MSW70" s="235"/>
      <c r="MSX70" s="235"/>
      <c r="MSY70" s="235"/>
      <c r="MSZ70" s="235"/>
      <c r="MTA70" s="235"/>
      <c r="MTB70" s="235"/>
      <c r="MTC70" s="235"/>
      <c r="MTD70" s="235"/>
      <c r="MTE70" s="235"/>
      <c r="MTF70" s="235"/>
      <c r="MTG70" s="235"/>
      <c r="MTH70" s="235"/>
      <c r="MTI70" s="235"/>
      <c r="MTJ70" s="235"/>
      <c r="MTK70" s="235"/>
      <c r="MTL70" s="235"/>
      <c r="MTM70" s="235"/>
      <c r="MTN70" s="235"/>
      <c r="MTO70" s="235"/>
      <c r="MTP70" s="235"/>
      <c r="MTQ70" s="235"/>
      <c r="MTR70" s="235"/>
      <c r="MTS70" s="235"/>
      <c r="MTT70" s="235"/>
      <c r="MTU70" s="235"/>
      <c r="MTV70" s="235"/>
      <c r="MTW70" s="235"/>
      <c r="MTX70" s="235"/>
      <c r="MTY70" s="235"/>
      <c r="MTZ70" s="235"/>
      <c r="MUA70" s="235"/>
      <c r="MUB70" s="235"/>
      <c r="MUC70" s="235"/>
      <c r="MUD70" s="235"/>
      <c r="MUE70" s="235"/>
      <c r="MUF70" s="235"/>
      <c r="MUG70" s="235"/>
      <c r="MUH70" s="235"/>
      <c r="MUI70" s="235"/>
      <c r="MUJ70" s="235"/>
      <c r="MUK70" s="235"/>
      <c r="MUL70" s="235"/>
      <c r="MUM70" s="235"/>
      <c r="MUN70" s="235"/>
      <c r="MUO70" s="235"/>
      <c r="MUP70" s="235"/>
      <c r="MUQ70" s="235"/>
      <c r="MUR70" s="235"/>
      <c r="MUS70" s="235"/>
      <c r="MUT70" s="235"/>
      <c r="MUU70" s="235"/>
      <c r="MUV70" s="235"/>
      <c r="MUW70" s="235"/>
      <c r="MUX70" s="235"/>
      <c r="MUY70" s="235"/>
      <c r="MUZ70" s="235"/>
      <c r="MVA70" s="235"/>
      <c r="MVB70" s="235"/>
      <c r="MVC70" s="235"/>
      <c r="MVD70" s="235"/>
      <c r="MVE70" s="235"/>
      <c r="MVF70" s="235"/>
      <c r="MVG70" s="235"/>
      <c r="MVH70" s="235"/>
      <c r="MVI70" s="235"/>
      <c r="MVJ70" s="235"/>
      <c r="MVK70" s="235"/>
      <c r="MVL70" s="235"/>
      <c r="MVM70" s="235"/>
      <c r="MVN70" s="235"/>
      <c r="MVO70" s="235"/>
      <c r="MVP70" s="235"/>
      <c r="MVQ70" s="235"/>
      <c r="MVR70" s="235"/>
      <c r="MVS70" s="235"/>
      <c r="MVT70" s="235"/>
      <c r="MVU70" s="235"/>
      <c r="MVV70" s="235"/>
      <c r="MVW70" s="235"/>
      <c r="MVX70" s="235"/>
      <c r="MVY70" s="235"/>
      <c r="MVZ70" s="235"/>
      <c r="MWA70" s="235"/>
      <c r="MWB70" s="235"/>
      <c r="MWC70" s="235"/>
      <c r="MWD70" s="235"/>
      <c r="MWE70" s="235"/>
      <c r="MWF70" s="235"/>
      <c r="MWG70" s="235"/>
      <c r="MWH70" s="235"/>
      <c r="MWI70" s="235"/>
      <c r="MWJ70" s="235"/>
      <c r="MWK70" s="235"/>
      <c r="MWL70" s="235"/>
      <c r="MWM70" s="235"/>
      <c r="MWN70" s="235"/>
      <c r="MWO70" s="235"/>
      <c r="MWP70" s="235"/>
      <c r="MWQ70" s="235"/>
      <c r="MWR70" s="235"/>
      <c r="MWS70" s="235"/>
      <c r="MWT70" s="235"/>
      <c r="MWU70" s="235"/>
      <c r="MWV70" s="235"/>
      <c r="MWW70" s="235"/>
      <c r="MWX70" s="235"/>
      <c r="MWY70" s="235"/>
      <c r="MWZ70" s="235"/>
      <c r="MXA70" s="235"/>
      <c r="MXB70" s="235"/>
      <c r="MXC70" s="235"/>
      <c r="MXD70" s="235"/>
      <c r="MXE70" s="235"/>
      <c r="MXF70" s="235"/>
      <c r="MXG70" s="235"/>
      <c r="MXH70" s="235"/>
      <c r="MXI70" s="235"/>
      <c r="MXJ70" s="235"/>
      <c r="MXK70" s="235"/>
      <c r="MXL70" s="235"/>
      <c r="MXM70" s="235"/>
      <c r="MXN70" s="235"/>
      <c r="MXO70" s="235"/>
      <c r="MXP70" s="235"/>
      <c r="MXQ70" s="235"/>
      <c r="MXR70" s="235"/>
      <c r="MXS70" s="235"/>
      <c r="MXT70" s="235"/>
      <c r="MXU70" s="235"/>
      <c r="MXV70" s="235"/>
      <c r="MXW70" s="235"/>
      <c r="MXX70" s="235"/>
      <c r="MXY70" s="235"/>
      <c r="MXZ70" s="235"/>
      <c r="MYA70" s="235"/>
      <c r="MYB70" s="235"/>
      <c r="MYC70" s="235"/>
      <c r="MYD70" s="235"/>
      <c r="MYE70" s="235"/>
      <c r="MYF70" s="235"/>
      <c r="MYG70" s="235"/>
      <c r="MYH70" s="235"/>
      <c r="MYI70" s="235"/>
      <c r="MYJ70" s="235"/>
      <c r="MYK70" s="235"/>
      <c r="MYL70" s="235"/>
      <c r="MYM70" s="235"/>
      <c r="MYN70" s="235"/>
      <c r="MYO70" s="235"/>
      <c r="MYP70" s="235"/>
      <c r="MYQ70" s="235"/>
      <c r="MYR70" s="235"/>
      <c r="MYS70" s="235"/>
      <c r="MYT70" s="235"/>
      <c r="MYU70" s="235"/>
      <c r="MYV70" s="235"/>
      <c r="MYW70" s="235"/>
      <c r="MYX70" s="235"/>
      <c r="MYY70" s="235"/>
      <c r="MYZ70" s="235"/>
      <c r="MZA70" s="235"/>
      <c r="MZB70" s="235"/>
      <c r="MZC70" s="235"/>
      <c r="MZD70" s="235"/>
      <c r="MZE70" s="235"/>
      <c r="MZF70" s="235"/>
      <c r="MZG70" s="235"/>
      <c r="MZH70" s="235"/>
      <c r="MZI70" s="235"/>
      <c r="MZJ70" s="235"/>
      <c r="MZK70" s="235"/>
      <c r="MZL70" s="235"/>
      <c r="MZM70" s="235"/>
      <c r="MZN70" s="235"/>
      <c r="MZO70" s="235"/>
      <c r="MZP70" s="235"/>
      <c r="MZQ70" s="235"/>
      <c r="MZR70" s="235"/>
      <c r="MZS70" s="235"/>
      <c r="MZT70" s="235"/>
      <c r="MZU70" s="235"/>
      <c r="MZV70" s="235"/>
      <c r="MZW70" s="235"/>
      <c r="MZX70" s="235"/>
      <c r="MZY70" s="235"/>
      <c r="MZZ70" s="235"/>
      <c r="NAA70" s="235"/>
      <c r="NAB70" s="235"/>
      <c r="NAC70" s="235"/>
      <c r="NAD70" s="235"/>
      <c r="NAE70" s="235"/>
      <c r="NAF70" s="235"/>
      <c r="NAG70" s="235"/>
      <c r="NAH70" s="235"/>
      <c r="NAI70" s="235"/>
      <c r="NAJ70" s="235"/>
      <c r="NAK70" s="235"/>
      <c r="NAL70" s="235"/>
      <c r="NAM70" s="235"/>
      <c r="NAN70" s="235"/>
      <c r="NAO70" s="235"/>
      <c r="NAP70" s="235"/>
      <c r="NAQ70" s="235"/>
      <c r="NAR70" s="235"/>
      <c r="NAS70" s="235"/>
      <c r="NAT70" s="235"/>
      <c r="NAU70" s="235"/>
      <c r="NAV70" s="235"/>
      <c r="NAW70" s="235"/>
      <c r="NAX70" s="235"/>
      <c r="NAY70" s="235"/>
      <c r="NAZ70" s="235"/>
      <c r="NBA70" s="235"/>
      <c r="NBB70" s="235"/>
      <c r="NBC70" s="235"/>
      <c r="NBD70" s="235"/>
      <c r="NBE70" s="235"/>
      <c r="NBF70" s="235"/>
      <c r="NBG70" s="235"/>
      <c r="NBH70" s="235"/>
      <c r="NBI70" s="235"/>
      <c r="NBJ70" s="235"/>
      <c r="NBK70" s="235"/>
      <c r="NBL70" s="235"/>
      <c r="NBM70" s="235"/>
      <c r="NBN70" s="235"/>
      <c r="NBO70" s="235"/>
      <c r="NBP70" s="235"/>
      <c r="NBQ70" s="235"/>
      <c r="NBR70" s="235"/>
      <c r="NBS70" s="235"/>
      <c r="NBT70" s="235"/>
      <c r="NBU70" s="235"/>
      <c r="NBV70" s="235"/>
      <c r="NBW70" s="235"/>
      <c r="NBX70" s="235"/>
      <c r="NBY70" s="235"/>
      <c r="NBZ70" s="235"/>
      <c r="NCA70" s="235"/>
      <c r="NCB70" s="235"/>
      <c r="NCC70" s="235"/>
      <c r="NCD70" s="235"/>
      <c r="NCE70" s="235"/>
      <c r="NCF70" s="235"/>
      <c r="NCG70" s="235"/>
      <c r="NCH70" s="235"/>
      <c r="NCI70" s="235"/>
      <c r="NCJ70" s="235"/>
      <c r="NCK70" s="235"/>
      <c r="NCL70" s="235"/>
      <c r="NCM70" s="235"/>
      <c r="NCN70" s="235"/>
      <c r="NCO70" s="235"/>
      <c r="NCP70" s="235"/>
      <c r="NCQ70" s="235"/>
      <c r="NCR70" s="235"/>
      <c r="NCS70" s="235"/>
      <c r="NCT70" s="235"/>
      <c r="NCU70" s="235"/>
      <c r="NCV70" s="235"/>
      <c r="NCW70" s="235"/>
      <c r="NCX70" s="235"/>
      <c r="NCY70" s="235"/>
      <c r="NCZ70" s="235"/>
      <c r="NDA70" s="235"/>
      <c r="NDB70" s="235"/>
      <c r="NDC70" s="235"/>
      <c r="NDD70" s="235"/>
      <c r="NDE70" s="235"/>
      <c r="NDF70" s="235"/>
      <c r="NDG70" s="235"/>
      <c r="NDH70" s="235"/>
      <c r="NDI70" s="235"/>
      <c r="NDJ70" s="235"/>
      <c r="NDK70" s="235"/>
      <c r="NDL70" s="235"/>
      <c r="NDM70" s="235"/>
      <c r="NDN70" s="235"/>
      <c r="NDO70" s="235"/>
      <c r="NDP70" s="235"/>
      <c r="NDQ70" s="235"/>
      <c r="NDR70" s="235"/>
      <c r="NDS70" s="235"/>
      <c r="NDT70" s="235"/>
      <c r="NDU70" s="235"/>
      <c r="NDV70" s="235"/>
      <c r="NDW70" s="235"/>
      <c r="NDX70" s="235"/>
      <c r="NDY70" s="235"/>
      <c r="NDZ70" s="235"/>
      <c r="NEA70" s="235"/>
      <c r="NEB70" s="235"/>
      <c r="NEC70" s="235"/>
      <c r="NED70" s="235"/>
      <c r="NEE70" s="235"/>
      <c r="NEF70" s="235"/>
      <c r="NEG70" s="235"/>
      <c r="NEH70" s="235"/>
      <c r="NEI70" s="235"/>
      <c r="NEJ70" s="235"/>
      <c r="NEK70" s="235"/>
      <c r="NEL70" s="235"/>
      <c r="NEM70" s="235"/>
      <c r="NEN70" s="235"/>
      <c r="NEO70" s="235"/>
      <c r="NEP70" s="235"/>
      <c r="NEQ70" s="235"/>
      <c r="NER70" s="235"/>
      <c r="NES70" s="235"/>
      <c r="NET70" s="235"/>
      <c r="NEU70" s="235"/>
      <c r="NEV70" s="235"/>
      <c r="NEW70" s="235"/>
      <c r="NEX70" s="235"/>
      <c r="NEY70" s="235"/>
      <c r="NEZ70" s="235"/>
      <c r="NFA70" s="235"/>
      <c r="NFB70" s="235"/>
      <c r="NFC70" s="235"/>
      <c r="NFD70" s="235"/>
      <c r="NFE70" s="235"/>
      <c r="NFF70" s="235"/>
      <c r="NFG70" s="235"/>
      <c r="NFH70" s="235"/>
      <c r="NFI70" s="235"/>
      <c r="NFJ70" s="235"/>
      <c r="NFK70" s="235"/>
      <c r="NFL70" s="235"/>
      <c r="NFM70" s="235"/>
      <c r="NFN70" s="235"/>
      <c r="NFO70" s="235"/>
      <c r="NFP70" s="235"/>
      <c r="NFQ70" s="235"/>
      <c r="NFR70" s="235"/>
      <c r="NFS70" s="235"/>
      <c r="NFT70" s="235"/>
      <c r="NFU70" s="235"/>
      <c r="NFV70" s="235"/>
      <c r="NFW70" s="235"/>
      <c r="NFX70" s="235"/>
      <c r="NFY70" s="235"/>
      <c r="NFZ70" s="235"/>
      <c r="NGA70" s="235"/>
      <c r="NGB70" s="235"/>
      <c r="NGC70" s="235"/>
      <c r="NGD70" s="235"/>
      <c r="NGE70" s="235"/>
      <c r="NGF70" s="235"/>
      <c r="NGG70" s="235"/>
      <c r="NGH70" s="235"/>
      <c r="NGI70" s="235"/>
      <c r="NGJ70" s="235"/>
      <c r="NGK70" s="235"/>
      <c r="NGL70" s="235"/>
      <c r="NGM70" s="235"/>
      <c r="NGN70" s="235"/>
      <c r="NGO70" s="235"/>
      <c r="NGP70" s="235"/>
      <c r="NGQ70" s="235"/>
      <c r="NGR70" s="235"/>
      <c r="NGS70" s="235"/>
      <c r="NGT70" s="235"/>
      <c r="NGU70" s="235"/>
      <c r="NGV70" s="235"/>
      <c r="NGW70" s="235"/>
      <c r="NGX70" s="235"/>
      <c r="NGY70" s="235"/>
      <c r="NGZ70" s="235"/>
      <c r="NHA70" s="235"/>
      <c r="NHB70" s="235"/>
      <c r="NHC70" s="235"/>
      <c r="NHD70" s="235"/>
      <c r="NHE70" s="235"/>
      <c r="NHF70" s="235"/>
      <c r="NHG70" s="235"/>
      <c r="NHH70" s="235"/>
      <c r="NHI70" s="235"/>
      <c r="NHJ70" s="235"/>
      <c r="NHK70" s="235"/>
      <c r="NHL70" s="235"/>
      <c r="NHM70" s="235"/>
      <c r="NHN70" s="235"/>
      <c r="NHO70" s="235"/>
      <c r="NHP70" s="235"/>
      <c r="NHQ70" s="235"/>
      <c r="NHR70" s="235"/>
      <c r="NHS70" s="235"/>
      <c r="NHT70" s="235"/>
      <c r="NHU70" s="235"/>
      <c r="NHV70" s="235"/>
      <c r="NHW70" s="235"/>
      <c r="NHX70" s="235"/>
      <c r="NHY70" s="235"/>
      <c r="NHZ70" s="235"/>
      <c r="NIA70" s="235"/>
      <c r="NIB70" s="235"/>
      <c r="NIC70" s="235"/>
      <c r="NID70" s="235"/>
      <c r="NIE70" s="235"/>
      <c r="NIF70" s="235"/>
      <c r="NIG70" s="235"/>
      <c r="NIH70" s="235"/>
      <c r="NII70" s="235"/>
      <c r="NIJ70" s="235"/>
      <c r="NIK70" s="235"/>
      <c r="NIL70" s="235"/>
      <c r="NIM70" s="235"/>
      <c r="NIN70" s="235"/>
      <c r="NIO70" s="235"/>
      <c r="NIP70" s="235"/>
      <c r="NIQ70" s="235"/>
      <c r="NIR70" s="235"/>
      <c r="NIS70" s="235"/>
      <c r="NIT70" s="235"/>
      <c r="NIU70" s="235"/>
      <c r="NIV70" s="235"/>
      <c r="NIW70" s="235"/>
      <c r="NIX70" s="235"/>
      <c r="NIY70" s="235"/>
      <c r="NIZ70" s="235"/>
      <c r="NJA70" s="235"/>
      <c r="NJB70" s="235"/>
      <c r="NJC70" s="235"/>
      <c r="NJD70" s="235"/>
      <c r="NJE70" s="235"/>
      <c r="NJF70" s="235"/>
      <c r="NJG70" s="235"/>
      <c r="NJH70" s="235"/>
      <c r="NJI70" s="235"/>
      <c r="NJJ70" s="235"/>
      <c r="NJK70" s="235"/>
      <c r="NJL70" s="235"/>
      <c r="NJM70" s="235"/>
      <c r="NJN70" s="235"/>
      <c r="NJO70" s="235"/>
      <c r="NJP70" s="235"/>
      <c r="NJQ70" s="235"/>
      <c r="NJR70" s="235"/>
      <c r="NJS70" s="235"/>
      <c r="NJT70" s="235"/>
      <c r="NJU70" s="235"/>
      <c r="NJV70" s="235"/>
      <c r="NJW70" s="235"/>
      <c r="NJX70" s="235"/>
      <c r="NJY70" s="235"/>
      <c r="NJZ70" s="235"/>
      <c r="NKA70" s="235"/>
      <c r="NKB70" s="235"/>
      <c r="NKC70" s="235"/>
      <c r="NKD70" s="235"/>
      <c r="NKE70" s="235"/>
      <c r="NKF70" s="235"/>
      <c r="NKG70" s="235"/>
      <c r="NKH70" s="235"/>
      <c r="NKI70" s="235"/>
      <c r="NKJ70" s="235"/>
      <c r="NKK70" s="235"/>
      <c r="NKL70" s="235"/>
      <c r="NKM70" s="235"/>
      <c r="NKN70" s="235"/>
      <c r="NKO70" s="235"/>
      <c r="NKP70" s="235"/>
      <c r="NKQ70" s="235"/>
      <c r="NKR70" s="235"/>
      <c r="NKS70" s="235"/>
      <c r="NKT70" s="235"/>
      <c r="NKU70" s="235"/>
      <c r="NKV70" s="235"/>
      <c r="NKW70" s="235"/>
      <c r="NKX70" s="235"/>
      <c r="NKY70" s="235"/>
      <c r="NKZ70" s="235"/>
      <c r="NLA70" s="235"/>
      <c r="NLB70" s="235"/>
      <c r="NLC70" s="235"/>
      <c r="NLD70" s="235"/>
      <c r="NLE70" s="235"/>
      <c r="NLF70" s="235"/>
      <c r="NLG70" s="235"/>
      <c r="NLH70" s="235"/>
      <c r="NLI70" s="235"/>
      <c r="NLJ70" s="235"/>
      <c r="NLK70" s="235"/>
      <c r="NLL70" s="235"/>
      <c r="NLM70" s="235"/>
      <c r="NLN70" s="235"/>
      <c r="NLO70" s="235"/>
      <c r="NLP70" s="235"/>
      <c r="NLQ70" s="235"/>
      <c r="NLR70" s="235"/>
      <c r="NLS70" s="235"/>
      <c r="NLT70" s="235"/>
      <c r="NLU70" s="235"/>
      <c r="NLV70" s="235"/>
      <c r="NLW70" s="235"/>
      <c r="NLX70" s="235"/>
      <c r="NLY70" s="235"/>
      <c r="NLZ70" s="235"/>
      <c r="NMA70" s="235"/>
      <c r="NMB70" s="235"/>
      <c r="NMC70" s="235"/>
      <c r="NMD70" s="235"/>
      <c r="NME70" s="235"/>
      <c r="NMF70" s="235"/>
      <c r="NMG70" s="235"/>
      <c r="NMH70" s="235"/>
      <c r="NMI70" s="235"/>
      <c r="NMJ70" s="235"/>
      <c r="NMK70" s="235"/>
      <c r="NML70" s="235"/>
      <c r="NMM70" s="235"/>
      <c r="NMN70" s="235"/>
      <c r="NMO70" s="235"/>
      <c r="NMP70" s="235"/>
      <c r="NMQ70" s="235"/>
      <c r="NMR70" s="235"/>
      <c r="NMS70" s="235"/>
      <c r="NMT70" s="235"/>
      <c r="NMU70" s="235"/>
      <c r="NMV70" s="235"/>
      <c r="NMW70" s="235"/>
      <c r="NMX70" s="235"/>
      <c r="NMY70" s="235"/>
      <c r="NMZ70" s="235"/>
      <c r="NNA70" s="235"/>
      <c r="NNB70" s="235"/>
      <c r="NNC70" s="235"/>
      <c r="NND70" s="235"/>
      <c r="NNE70" s="235"/>
      <c r="NNF70" s="235"/>
      <c r="NNG70" s="235"/>
      <c r="NNH70" s="235"/>
      <c r="NNI70" s="235"/>
      <c r="NNJ70" s="235"/>
      <c r="NNK70" s="235"/>
      <c r="NNL70" s="235"/>
      <c r="NNM70" s="235"/>
      <c r="NNN70" s="235"/>
      <c r="NNO70" s="235"/>
      <c r="NNP70" s="235"/>
      <c r="NNQ70" s="235"/>
      <c r="NNR70" s="235"/>
      <c r="NNS70" s="235"/>
      <c r="NNT70" s="235"/>
      <c r="NNU70" s="235"/>
      <c r="NNV70" s="235"/>
      <c r="NNW70" s="235"/>
      <c r="NNX70" s="235"/>
      <c r="NNY70" s="235"/>
      <c r="NNZ70" s="235"/>
      <c r="NOA70" s="235"/>
      <c r="NOB70" s="235"/>
      <c r="NOC70" s="235"/>
      <c r="NOD70" s="235"/>
      <c r="NOE70" s="235"/>
      <c r="NOF70" s="235"/>
      <c r="NOG70" s="235"/>
      <c r="NOH70" s="235"/>
      <c r="NOI70" s="235"/>
      <c r="NOJ70" s="235"/>
      <c r="NOK70" s="235"/>
      <c r="NOL70" s="235"/>
      <c r="NOM70" s="235"/>
      <c r="NON70" s="235"/>
      <c r="NOO70" s="235"/>
      <c r="NOP70" s="235"/>
      <c r="NOQ70" s="235"/>
      <c r="NOR70" s="235"/>
      <c r="NOS70" s="235"/>
      <c r="NOT70" s="235"/>
      <c r="NOU70" s="235"/>
      <c r="NOV70" s="235"/>
      <c r="NOW70" s="235"/>
      <c r="NOX70" s="235"/>
      <c r="NOY70" s="235"/>
      <c r="NOZ70" s="235"/>
      <c r="NPA70" s="235"/>
      <c r="NPB70" s="235"/>
      <c r="NPC70" s="235"/>
      <c r="NPD70" s="235"/>
      <c r="NPE70" s="235"/>
      <c r="NPF70" s="235"/>
      <c r="NPG70" s="235"/>
      <c r="NPH70" s="235"/>
      <c r="NPI70" s="235"/>
      <c r="NPJ70" s="235"/>
      <c r="NPK70" s="235"/>
      <c r="NPL70" s="235"/>
      <c r="NPM70" s="235"/>
      <c r="NPN70" s="235"/>
      <c r="NPO70" s="235"/>
      <c r="NPP70" s="235"/>
      <c r="NPQ70" s="235"/>
      <c r="NPR70" s="235"/>
      <c r="NPS70" s="235"/>
      <c r="NPT70" s="235"/>
      <c r="NPU70" s="235"/>
      <c r="NPV70" s="235"/>
      <c r="NPW70" s="235"/>
      <c r="NPX70" s="235"/>
      <c r="NPY70" s="235"/>
      <c r="NPZ70" s="235"/>
      <c r="NQA70" s="235"/>
      <c r="NQB70" s="235"/>
      <c r="NQC70" s="235"/>
      <c r="NQD70" s="235"/>
      <c r="NQE70" s="235"/>
      <c r="NQF70" s="235"/>
      <c r="NQG70" s="235"/>
      <c r="NQH70" s="235"/>
      <c r="NQI70" s="235"/>
      <c r="NQJ70" s="235"/>
      <c r="NQK70" s="235"/>
      <c r="NQL70" s="235"/>
      <c r="NQM70" s="235"/>
      <c r="NQN70" s="235"/>
      <c r="NQO70" s="235"/>
      <c r="NQP70" s="235"/>
      <c r="NQQ70" s="235"/>
      <c r="NQR70" s="235"/>
      <c r="NQS70" s="235"/>
      <c r="NQT70" s="235"/>
      <c r="NQU70" s="235"/>
      <c r="NQV70" s="235"/>
      <c r="NQW70" s="235"/>
      <c r="NQX70" s="235"/>
      <c r="NQY70" s="235"/>
      <c r="NQZ70" s="235"/>
      <c r="NRA70" s="235"/>
      <c r="NRB70" s="235"/>
      <c r="NRC70" s="235"/>
      <c r="NRD70" s="235"/>
      <c r="NRE70" s="235"/>
      <c r="NRF70" s="235"/>
      <c r="NRG70" s="235"/>
      <c r="NRH70" s="235"/>
      <c r="NRI70" s="235"/>
      <c r="NRJ70" s="235"/>
      <c r="NRK70" s="235"/>
      <c r="NRL70" s="235"/>
      <c r="NRM70" s="235"/>
      <c r="NRN70" s="235"/>
      <c r="NRO70" s="235"/>
      <c r="NRP70" s="235"/>
      <c r="NRQ70" s="235"/>
      <c r="NRR70" s="235"/>
      <c r="NRS70" s="235"/>
      <c r="NRT70" s="235"/>
      <c r="NRU70" s="235"/>
      <c r="NRV70" s="235"/>
      <c r="NRW70" s="235"/>
      <c r="NRX70" s="235"/>
      <c r="NRY70" s="235"/>
      <c r="NRZ70" s="235"/>
      <c r="NSA70" s="235"/>
      <c r="NSB70" s="235"/>
      <c r="NSC70" s="235"/>
      <c r="NSD70" s="235"/>
      <c r="NSE70" s="235"/>
      <c r="NSF70" s="235"/>
      <c r="NSG70" s="235"/>
      <c r="NSH70" s="235"/>
      <c r="NSI70" s="235"/>
      <c r="NSJ70" s="235"/>
      <c r="NSK70" s="235"/>
      <c r="NSL70" s="235"/>
      <c r="NSM70" s="235"/>
      <c r="NSN70" s="235"/>
      <c r="NSO70" s="235"/>
      <c r="NSP70" s="235"/>
      <c r="NSQ70" s="235"/>
      <c r="NSR70" s="235"/>
      <c r="NSS70" s="235"/>
      <c r="NST70" s="235"/>
      <c r="NSU70" s="235"/>
      <c r="NSV70" s="235"/>
      <c r="NSW70" s="235"/>
      <c r="NSX70" s="235"/>
      <c r="NSY70" s="235"/>
      <c r="NSZ70" s="235"/>
      <c r="NTA70" s="235"/>
      <c r="NTB70" s="235"/>
      <c r="NTC70" s="235"/>
      <c r="NTD70" s="235"/>
      <c r="NTE70" s="235"/>
      <c r="NTF70" s="235"/>
      <c r="NTG70" s="235"/>
      <c r="NTH70" s="235"/>
      <c r="NTI70" s="235"/>
      <c r="NTJ70" s="235"/>
      <c r="NTK70" s="235"/>
      <c r="NTL70" s="235"/>
      <c r="NTM70" s="235"/>
      <c r="NTN70" s="235"/>
      <c r="NTO70" s="235"/>
      <c r="NTP70" s="235"/>
      <c r="NTQ70" s="235"/>
      <c r="NTR70" s="235"/>
      <c r="NTS70" s="235"/>
      <c r="NTT70" s="235"/>
      <c r="NTU70" s="235"/>
      <c r="NTV70" s="235"/>
      <c r="NTW70" s="235"/>
      <c r="NTX70" s="235"/>
      <c r="NTY70" s="235"/>
      <c r="NTZ70" s="235"/>
      <c r="NUA70" s="235"/>
      <c r="NUB70" s="235"/>
      <c r="NUC70" s="235"/>
      <c r="NUD70" s="235"/>
      <c r="NUE70" s="235"/>
      <c r="NUF70" s="235"/>
      <c r="NUG70" s="235"/>
      <c r="NUH70" s="235"/>
      <c r="NUI70" s="235"/>
      <c r="NUJ70" s="235"/>
      <c r="NUK70" s="235"/>
      <c r="NUL70" s="235"/>
      <c r="NUM70" s="235"/>
      <c r="NUN70" s="235"/>
      <c r="NUO70" s="235"/>
      <c r="NUP70" s="235"/>
      <c r="NUQ70" s="235"/>
      <c r="NUR70" s="235"/>
      <c r="NUS70" s="235"/>
      <c r="NUT70" s="235"/>
      <c r="NUU70" s="235"/>
      <c r="NUV70" s="235"/>
      <c r="NUW70" s="235"/>
      <c r="NUX70" s="235"/>
      <c r="NUY70" s="235"/>
      <c r="NUZ70" s="235"/>
      <c r="NVA70" s="235"/>
      <c r="NVB70" s="235"/>
      <c r="NVC70" s="235"/>
      <c r="NVD70" s="235"/>
      <c r="NVE70" s="235"/>
      <c r="NVF70" s="235"/>
      <c r="NVG70" s="235"/>
      <c r="NVH70" s="235"/>
      <c r="NVI70" s="235"/>
      <c r="NVJ70" s="235"/>
      <c r="NVK70" s="235"/>
      <c r="NVL70" s="235"/>
      <c r="NVM70" s="235"/>
      <c r="NVN70" s="235"/>
      <c r="NVO70" s="235"/>
      <c r="NVP70" s="235"/>
      <c r="NVQ70" s="235"/>
      <c r="NVR70" s="235"/>
      <c r="NVS70" s="235"/>
      <c r="NVT70" s="235"/>
      <c r="NVU70" s="235"/>
      <c r="NVV70" s="235"/>
      <c r="NVW70" s="235"/>
      <c r="NVX70" s="235"/>
      <c r="NVY70" s="235"/>
      <c r="NVZ70" s="235"/>
      <c r="NWA70" s="235"/>
      <c r="NWB70" s="235"/>
      <c r="NWC70" s="235"/>
      <c r="NWD70" s="235"/>
      <c r="NWE70" s="235"/>
      <c r="NWF70" s="235"/>
      <c r="NWG70" s="235"/>
      <c r="NWH70" s="235"/>
      <c r="NWI70" s="235"/>
      <c r="NWJ70" s="235"/>
      <c r="NWK70" s="235"/>
      <c r="NWL70" s="235"/>
      <c r="NWM70" s="235"/>
      <c r="NWN70" s="235"/>
      <c r="NWO70" s="235"/>
      <c r="NWP70" s="235"/>
      <c r="NWQ70" s="235"/>
      <c r="NWR70" s="235"/>
      <c r="NWS70" s="235"/>
      <c r="NWT70" s="235"/>
      <c r="NWU70" s="235"/>
      <c r="NWV70" s="235"/>
      <c r="NWW70" s="235"/>
      <c r="NWX70" s="235"/>
      <c r="NWY70" s="235"/>
      <c r="NWZ70" s="235"/>
      <c r="NXA70" s="235"/>
      <c r="NXB70" s="235"/>
      <c r="NXC70" s="235"/>
      <c r="NXD70" s="235"/>
      <c r="NXE70" s="235"/>
      <c r="NXF70" s="235"/>
      <c r="NXG70" s="235"/>
      <c r="NXH70" s="235"/>
      <c r="NXI70" s="235"/>
      <c r="NXJ70" s="235"/>
      <c r="NXK70" s="235"/>
      <c r="NXL70" s="235"/>
      <c r="NXM70" s="235"/>
      <c r="NXN70" s="235"/>
      <c r="NXO70" s="235"/>
      <c r="NXP70" s="235"/>
      <c r="NXQ70" s="235"/>
      <c r="NXR70" s="235"/>
      <c r="NXS70" s="235"/>
      <c r="NXT70" s="235"/>
      <c r="NXU70" s="235"/>
      <c r="NXV70" s="235"/>
      <c r="NXW70" s="235"/>
      <c r="NXX70" s="235"/>
      <c r="NXY70" s="235"/>
      <c r="NXZ70" s="235"/>
      <c r="NYA70" s="235"/>
      <c r="NYB70" s="235"/>
      <c r="NYC70" s="235"/>
      <c r="NYD70" s="235"/>
      <c r="NYE70" s="235"/>
      <c r="NYF70" s="235"/>
      <c r="NYG70" s="235"/>
      <c r="NYH70" s="235"/>
      <c r="NYI70" s="235"/>
      <c r="NYJ70" s="235"/>
      <c r="NYK70" s="235"/>
      <c r="NYL70" s="235"/>
      <c r="NYM70" s="235"/>
      <c r="NYN70" s="235"/>
      <c r="NYO70" s="235"/>
      <c r="NYP70" s="235"/>
      <c r="NYQ70" s="235"/>
      <c r="NYR70" s="235"/>
      <c r="NYS70" s="235"/>
      <c r="NYT70" s="235"/>
      <c r="NYU70" s="235"/>
      <c r="NYV70" s="235"/>
      <c r="NYW70" s="235"/>
      <c r="NYX70" s="235"/>
      <c r="NYY70" s="235"/>
      <c r="NYZ70" s="235"/>
      <c r="NZA70" s="235"/>
      <c r="NZB70" s="235"/>
      <c r="NZC70" s="235"/>
      <c r="NZD70" s="235"/>
      <c r="NZE70" s="235"/>
      <c r="NZF70" s="235"/>
      <c r="NZG70" s="235"/>
      <c r="NZH70" s="235"/>
      <c r="NZI70" s="235"/>
      <c r="NZJ70" s="235"/>
      <c r="NZK70" s="235"/>
      <c r="NZL70" s="235"/>
      <c r="NZM70" s="235"/>
      <c r="NZN70" s="235"/>
      <c r="NZO70" s="235"/>
      <c r="NZP70" s="235"/>
      <c r="NZQ70" s="235"/>
      <c r="NZR70" s="235"/>
      <c r="NZS70" s="235"/>
      <c r="NZT70" s="235"/>
      <c r="NZU70" s="235"/>
      <c r="NZV70" s="235"/>
      <c r="NZW70" s="235"/>
      <c r="NZX70" s="235"/>
      <c r="NZY70" s="235"/>
      <c r="NZZ70" s="235"/>
      <c r="OAA70" s="235"/>
      <c r="OAB70" s="235"/>
      <c r="OAC70" s="235"/>
      <c r="OAD70" s="235"/>
      <c r="OAE70" s="235"/>
      <c r="OAF70" s="235"/>
      <c r="OAG70" s="235"/>
      <c r="OAH70" s="235"/>
      <c r="OAI70" s="235"/>
      <c r="OAJ70" s="235"/>
      <c r="OAK70" s="235"/>
      <c r="OAL70" s="235"/>
      <c r="OAM70" s="235"/>
      <c r="OAN70" s="235"/>
      <c r="OAO70" s="235"/>
      <c r="OAP70" s="235"/>
      <c r="OAQ70" s="235"/>
      <c r="OAR70" s="235"/>
      <c r="OAS70" s="235"/>
      <c r="OAT70" s="235"/>
      <c r="OAU70" s="235"/>
      <c r="OAV70" s="235"/>
      <c r="OAW70" s="235"/>
      <c r="OAX70" s="235"/>
      <c r="OAY70" s="235"/>
      <c r="OAZ70" s="235"/>
      <c r="OBA70" s="235"/>
      <c r="OBB70" s="235"/>
      <c r="OBC70" s="235"/>
      <c r="OBD70" s="235"/>
      <c r="OBE70" s="235"/>
      <c r="OBF70" s="235"/>
      <c r="OBG70" s="235"/>
      <c r="OBH70" s="235"/>
      <c r="OBI70" s="235"/>
      <c r="OBJ70" s="235"/>
      <c r="OBK70" s="235"/>
      <c r="OBL70" s="235"/>
      <c r="OBM70" s="235"/>
      <c r="OBN70" s="235"/>
      <c r="OBO70" s="235"/>
      <c r="OBP70" s="235"/>
      <c r="OBQ70" s="235"/>
      <c r="OBR70" s="235"/>
      <c r="OBS70" s="235"/>
      <c r="OBT70" s="235"/>
      <c r="OBU70" s="235"/>
      <c r="OBV70" s="235"/>
      <c r="OBW70" s="235"/>
      <c r="OBX70" s="235"/>
      <c r="OBY70" s="235"/>
      <c r="OBZ70" s="235"/>
      <c r="OCA70" s="235"/>
      <c r="OCB70" s="235"/>
      <c r="OCC70" s="235"/>
      <c r="OCD70" s="235"/>
      <c r="OCE70" s="235"/>
      <c r="OCF70" s="235"/>
      <c r="OCG70" s="235"/>
      <c r="OCH70" s="235"/>
      <c r="OCI70" s="235"/>
      <c r="OCJ70" s="235"/>
      <c r="OCK70" s="235"/>
      <c r="OCL70" s="235"/>
      <c r="OCM70" s="235"/>
      <c r="OCN70" s="235"/>
      <c r="OCO70" s="235"/>
      <c r="OCP70" s="235"/>
      <c r="OCQ70" s="235"/>
      <c r="OCR70" s="235"/>
      <c r="OCS70" s="235"/>
      <c r="OCT70" s="235"/>
      <c r="OCU70" s="235"/>
      <c r="OCV70" s="235"/>
      <c r="OCW70" s="235"/>
      <c r="OCX70" s="235"/>
      <c r="OCY70" s="235"/>
      <c r="OCZ70" s="235"/>
      <c r="ODA70" s="235"/>
      <c r="ODB70" s="235"/>
      <c r="ODC70" s="235"/>
      <c r="ODD70" s="235"/>
      <c r="ODE70" s="235"/>
      <c r="ODF70" s="235"/>
      <c r="ODG70" s="235"/>
      <c r="ODH70" s="235"/>
      <c r="ODI70" s="235"/>
      <c r="ODJ70" s="235"/>
      <c r="ODK70" s="235"/>
      <c r="ODL70" s="235"/>
      <c r="ODM70" s="235"/>
      <c r="ODN70" s="235"/>
      <c r="ODO70" s="235"/>
      <c r="ODP70" s="235"/>
      <c r="ODQ70" s="235"/>
      <c r="ODR70" s="235"/>
      <c r="ODS70" s="235"/>
      <c r="ODT70" s="235"/>
      <c r="ODU70" s="235"/>
      <c r="ODV70" s="235"/>
      <c r="ODW70" s="235"/>
      <c r="ODX70" s="235"/>
      <c r="ODY70" s="235"/>
      <c r="ODZ70" s="235"/>
      <c r="OEA70" s="235"/>
      <c r="OEB70" s="235"/>
      <c r="OEC70" s="235"/>
      <c r="OED70" s="235"/>
      <c r="OEE70" s="235"/>
      <c r="OEF70" s="235"/>
      <c r="OEG70" s="235"/>
      <c r="OEH70" s="235"/>
      <c r="OEI70" s="235"/>
      <c r="OEJ70" s="235"/>
      <c r="OEK70" s="235"/>
      <c r="OEL70" s="235"/>
      <c r="OEM70" s="235"/>
      <c r="OEN70" s="235"/>
      <c r="OEO70" s="235"/>
      <c r="OEP70" s="235"/>
      <c r="OEQ70" s="235"/>
      <c r="OER70" s="235"/>
      <c r="OES70" s="235"/>
      <c r="OET70" s="235"/>
      <c r="OEU70" s="235"/>
      <c r="OEV70" s="235"/>
      <c r="OEW70" s="235"/>
      <c r="OEX70" s="235"/>
      <c r="OEY70" s="235"/>
      <c r="OEZ70" s="235"/>
      <c r="OFA70" s="235"/>
      <c r="OFB70" s="235"/>
      <c r="OFC70" s="235"/>
      <c r="OFD70" s="235"/>
      <c r="OFE70" s="235"/>
      <c r="OFF70" s="235"/>
      <c r="OFG70" s="235"/>
      <c r="OFH70" s="235"/>
      <c r="OFI70" s="235"/>
      <c r="OFJ70" s="235"/>
      <c r="OFK70" s="235"/>
      <c r="OFL70" s="235"/>
      <c r="OFM70" s="235"/>
      <c r="OFN70" s="235"/>
      <c r="OFO70" s="235"/>
      <c r="OFP70" s="235"/>
      <c r="OFQ70" s="235"/>
      <c r="OFR70" s="235"/>
      <c r="OFS70" s="235"/>
      <c r="OFT70" s="235"/>
      <c r="OFU70" s="235"/>
      <c r="OFV70" s="235"/>
      <c r="OFW70" s="235"/>
      <c r="OFX70" s="235"/>
      <c r="OFY70" s="235"/>
      <c r="OFZ70" s="235"/>
      <c r="OGA70" s="235"/>
      <c r="OGB70" s="235"/>
      <c r="OGC70" s="235"/>
      <c r="OGD70" s="235"/>
      <c r="OGE70" s="235"/>
      <c r="OGF70" s="235"/>
      <c r="OGG70" s="235"/>
      <c r="OGH70" s="235"/>
      <c r="OGI70" s="235"/>
      <c r="OGJ70" s="235"/>
      <c r="OGK70" s="235"/>
      <c r="OGL70" s="235"/>
      <c r="OGM70" s="235"/>
      <c r="OGN70" s="235"/>
      <c r="OGO70" s="235"/>
      <c r="OGP70" s="235"/>
      <c r="OGQ70" s="235"/>
      <c r="OGR70" s="235"/>
      <c r="OGS70" s="235"/>
      <c r="OGT70" s="235"/>
      <c r="OGU70" s="235"/>
      <c r="OGV70" s="235"/>
      <c r="OGW70" s="235"/>
      <c r="OGX70" s="235"/>
      <c r="OGY70" s="235"/>
      <c r="OGZ70" s="235"/>
      <c r="OHA70" s="235"/>
      <c r="OHB70" s="235"/>
      <c r="OHC70" s="235"/>
      <c r="OHD70" s="235"/>
      <c r="OHE70" s="235"/>
      <c r="OHF70" s="235"/>
      <c r="OHG70" s="235"/>
      <c r="OHH70" s="235"/>
      <c r="OHI70" s="235"/>
      <c r="OHJ70" s="235"/>
      <c r="OHK70" s="235"/>
      <c r="OHL70" s="235"/>
      <c r="OHM70" s="235"/>
      <c r="OHN70" s="235"/>
      <c r="OHO70" s="235"/>
      <c r="OHP70" s="235"/>
      <c r="OHQ70" s="235"/>
      <c r="OHR70" s="235"/>
      <c r="OHS70" s="235"/>
      <c r="OHT70" s="235"/>
      <c r="OHU70" s="235"/>
      <c r="OHV70" s="235"/>
      <c r="OHW70" s="235"/>
      <c r="OHX70" s="235"/>
      <c r="OHY70" s="235"/>
      <c r="OHZ70" s="235"/>
      <c r="OIA70" s="235"/>
      <c r="OIB70" s="235"/>
      <c r="OIC70" s="235"/>
      <c r="OID70" s="235"/>
      <c r="OIE70" s="235"/>
      <c r="OIF70" s="235"/>
      <c r="OIG70" s="235"/>
      <c r="OIH70" s="235"/>
      <c r="OII70" s="235"/>
      <c r="OIJ70" s="235"/>
      <c r="OIK70" s="235"/>
      <c r="OIL70" s="235"/>
      <c r="OIM70" s="235"/>
      <c r="OIN70" s="235"/>
      <c r="OIO70" s="235"/>
      <c r="OIP70" s="235"/>
      <c r="OIQ70" s="235"/>
      <c r="OIR70" s="235"/>
      <c r="OIS70" s="235"/>
      <c r="OIT70" s="235"/>
      <c r="OIU70" s="235"/>
      <c r="OIV70" s="235"/>
      <c r="OIW70" s="235"/>
      <c r="OIX70" s="235"/>
      <c r="OIY70" s="235"/>
      <c r="OIZ70" s="235"/>
      <c r="OJA70" s="235"/>
      <c r="OJB70" s="235"/>
      <c r="OJC70" s="235"/>
      <c r="OJD70" s="235"/>
      <c r="OJE70" s="235"/>
      <c r="OJF70" s="235"/>
      <c r="OJG70" s="235"/>
      <c r="OJH70" s="235"/>
      <c r="OJI70" s="235"/>
      <c r="OJJ70" s="235"/>
      <c r="OJK70" s="235"/>
      <c r="OJL70" s="235"/>
      <c r="OJM70" s="235"/>
      <c r="OJN70" s="235"/>
      <c r="OJO70" s="235"/>
      <c r="OJP70" s="235"/>
      <c r="OJQ70" s="235"/>
      <c r="OJR70" s="235"/>
      <c r="OJS70" s="235"/>
      <c r="OJT70" s="235"/>
      <c r="OJU70" s="235"/>
      <c r="OJV70" s="235"/>
      <c r="OJW70" s="235"/>
      <c r="OJX70" s="235"/>
      <c r="OJY70" s="235"/>
      <c r="OJZ70" s="235"/>
      <c r="OKA70" s="235"/>
      <c r="OKB70" s="235"/>
      <c r="OKC70" s="235"/>
      <c r="OKD70" s="235"/>
      <c r="OKE70" s="235"/>
      <c r="OKF70" s="235"/>
      <c r="OKG70" s="235"/>
      <c r="OKH70" s="235"/>
      <c r="OKI70" s="235"/>
      <c r="OKJ70" s="235"/>
      <c r="OKK70" s="235"/>
      <c r="OKL70" s="235"/>
      <c r="OKM70" s="235"/>
      <c r="OKN70" s="235"/>
      <c r="OKO70" s="235"/>
      <c r="OKP70" s="235"/>
      <c r="OKQ70" s="235"/>
      <c r="OKR70" s="235"/>
      <c r="OKS70" s="235"/>
      <c r="OKT70" s="235"/>
      <c r="OKU70" s="235"/>
      <c r="OKV70" s="235"/>
      <c r="OKW70" s="235"/>
      <c r="OKX70" s="235"/>
      <c r="OKY70" s="235"/>
      <c r="OKZ70" s="235"/>
      <c r="OLA70" s="235"/>
      <c r="OLB70" s="235"/>
      <c r="OLC70" s="235"/>
      <c r="OLD70" s="235"/>
      <c r="OLE70" s="235"/>
      <c r="OLF70" s="235"/>
      <c r="OLG70" s="235"/>
      <c r="OLH70" s="235"/>
      <c r="OLI70" s="235"/>
      <c r="OLJ70" s="235"/>
      <c r="OLK70" s="235"/>
      <c r="OLL70" s="235"/>
      <c r="OLM70" s="235"/>
      <c r="OLN70" s="235"/>
      <c r="OLO70" s="235"/>
      <c r="OLP70" s="235"/>
      <c r="OLQ70" s="235"/>
      <c r="OLR70" s="235"/>
      <c r="OLS70" s="235"/>
      <c r="OLT70" s="235"/>
      <c r="OLU70" s="235"/>
      <c r="OLV70" s="235"/>
      <c r="OLW70" s="235"/>
      <c r="OLX70" s="235"/>
      <c r="OLY70" s="235"/>
      <c r="OLZ70" s="235"/>
      <c r="OMA70" s="235"/>
      <c r="OMB70" s="235"/>
      <c r="OMC70" s="235"/>
      <c r="OMD70" s="235"/>
      <c r="OME70" s="235"/>
      <c r="OMF70" s="235"/>
      <c r="OMG70" s="235"/>
      <c r="OMH70" s="235"/>
      <c r="OMI70" s="235"/>
      <c r="OMJ70" s="235"/>
      <c r="OMK70" s="235"/>
      <c r="OML70" s="235"/>
      <c r="OMM70" s="235"/>
      <c r="OMN70" s="235"/>
      <c r="OMO70" s="235"/>
      <c r="OMP70" s="235"/>
      <c r="OMQ70" s="235"/>
      <c r="OMR70" s="235"/>
      <c r="OMS70" s="235"/>
      <c r="OMT70" s="235"/>
      <c r="OMU70" s="235"/>
      <c r="OMV70" s="235"/>
      <c r="OMW70" s="235"/>
      <c r="OMX70" s="235"/>
      <c r="OMY70" s="235"/>
      <c r="OMZ70" s="235"/>
      <c r="ONA70" s="235"/>
      <c r="ONB70" s="235"/>
      <c r="ONC70" s="235"/>
      <c r="OND70" s="235"/>
      <c r="ONE70" s="235"/>
      <c r="ONF70" s="235"/>
      <c r="ONG70" s="235"/>
      <c r="ONH70" s="235"/>
      <c r="ONI70" s="235"/>
      <c r="ONJ70" s="235"/>
      <c r="ONK70" s="235"/>
      <c r="ONL70" s="235"/>
      <c r="ONM70" s="235"/>
      <c r="ONN70" s="235"/>
      <c r="ONO70" s="235"/>
      <c r="ONP70" s="235"/>
      <c r="ONQ70" s="235"/>
      <c r="ONR70" s="235"/>
      <c r="ONS70" s="235"/>
      <c r="ONT70" s="235"/>
      <c r="ONU70" s="235"/>
      <c r="ONV70" s="235"/>
      <c r="ONW70" s="235"/>
      <c r="ONX70" s="235"/>
      <c r="ONY70" s="235"/>
      <c r="ONZ70" s="235"/>
      <c r="OOA70" s="235"/>
      <c r="OOB70" s="235"/>
      <c r="OOC70" s="235"/>
      <c r="OOD70" s="235"/>
      <c r="OOE70" s="235"/>
      <c r="OOF70" s="235"/>
      <c r="OOG70" s="235"/>
      <c r="OOH70" s="235"/>
      <c r="OOI70" s="235"/>
      <c r="OOJ70" s="235"/>
      <c r="OOK70" s="235"/>
      <c r="OOL70" s="235"/>
      <c r="OOM70" s="235"/>
      <c r="OON70" s="235"/>
      <c r="OOO70" s="235"/>
      <c r="OOP70" s="235"/>
      <c r="OOQ70" s="235"/>
      <c r="OOR70" s="235"/>
      <c r="OOS70" s="235"/>
      <c r="OOT70" s="235"/>
      <c r="OOU70" s="235"/>
      <c r="OOV70" s="235"/>
      <c r="OOW70" s="235"/>
      <c r="OOX70" s="235"/>
      <c r="OOY70" s="235"/>
      <c r="OOZ70" s="235"/>
      <c r="OPA70" s="235"/>
      <c r="OPB70" s="235"/>
      <c r="OPC70" s="235"/>
      <c r="OPD70" s="235"/>
      <c r="OPE70" s="235"/>
      <c r="OPF70" s="235"/>
      <c r="OPG70" s="235"/>
      <c r="OPH70" s="235"/>
      <c r="OPI70" s="235"/>
      <c r="OPJ70" s="235"/>
      <c r="OPK70" s="235"/>
      <c r="OPL70" s="235"/>
      <c r="OPM70" s="235"/>
      <c r="OPN70" s="235"/>
      <c r="OPO70" s="235"/>
      <c r="OPP70" s="235"/>
      <c r="OPQ70" s="235"/>
      <c r="OPR70" s="235"/>
      <c r="OPS70" s="235"/>
      <c r="OPT70" s="235"/>
      <c r="OPU70" s="235"/>
      <c r="OPV70" s="235"/>
      <c r="OPW70" s="235"/>
      <c r="OPX70" s="235"/>
      <c r="OPY70" s="235"/>
      <c r="OPZ70" s="235"/>
      <c r="OQA70" s="235"/>
      <c r="OQB70" s="235"/>
      <c r="OQC70" s="235"/>
      <c r="OQD70" s="235"/>
      <c r="OQE70" s="235"/>
      <c r="OQF70" s="235"/>
      <c r="OQG70" s="235"/>
      <c r="OQH70" s="235"/>
      <c r="OQI70" s="235"/>
      <c r="OQJ70" s="235"/>
      <c r="OQK70" s="235"/>
      <c r="OQL70" s="235"/>
      <c r="OQM70" s="235"/>
      <c r="OQN70" s="235"/>
      <c r="OQO70" s="235"/>
      <c r="OQP70" s="235"/>
      <c r="OQQ70" s="235"/>
      <c r="OQR70" s="235"/>
      <c r="OQS70" s="235"/>
      <c r="OQT70" s="235"/>
      <c r="OQU70" s="235"/>
      <c r="OQV70" s="235"/>
      <c r="OQW70" s="235"/>
      <c r="OQX70" s="235"/>
      <c r="OQY70" s="235"/>
      <c r="OQZ70" s="235"/>
      <c r="ORA70" s="235"/>
      <c r="ORB70" s="235"/>
      <c r="ORC70" s="235"/>
      <c r="ORD70" s="235"/>
      <c r="ORE70" s="235"/>
      <c r="ORF70" s="235"/>
      <c r="ORG70" s="235"/>
      <c r="ORH70" s="235"/>
      <c r="ORI70" s="235"/>
      <c r="ORJ70" s="235"/>
      <c r="ORK70" s="235"/>
      <c r="ORL70" s="235"/>
      <c r="ORM70" s="235"/>
      <c r="ORN70" s="235"/>
      <c r="ORO70" s="235"/>
      <c r="ORP70" s="235"/>
      <c r="ORQ70" s="235"/>
      <c r="ORR70" s="235"/>
      <c r="ORS70" s="235"/>
      <c r="ORT70" s="235"/>
      <c r="ORU70" s="235"/>
      <c r="ORV70" s="235"/>
      <c r="ORW70" s="235"/>
      <c r="ORX70" s="235"/>
      <c r="ORY70" s="235"/>
      <c r="ORZ70" s="235"/>
      <c r="OSA70" s="235"/>
      <c r="OSB70" s="235"/>
      <c r="OSC70" s="235"/>
      <c r="OSD70" s="235"/>
      <c r="OSE70" s="235"/>
      <c r="OSF70" s="235"/>
      <c r="OSG70" s="235"/>
      <c r="OSH70" s="235"/>
      <c r="OSI70" s="235"/>
      <c r="OSJ70" s="235"/>
      <c r="OSK70" s="235"/>
      <c r="OSL70" s="235"/>
      <c r="OSM70" s="235"/>
      <c r="OSN70" s="235"/>
      <c r="OSO70" s="235"/>
      <c r="OSP70" s="235"/>
      <c r="OSQ70" s="235"/>
      <c r="OSR70" s="235"/>
      <c r="OSS70" s="235"/>
      <c r="OST70" s="235"/>
      <c r="OSU70" s="235"/>
      <c r="OSV70" s="235"/>
      <c r="OSW70" s="235"/>
      <c r="OSX70" s="235"/>
      <c r="OSY70" s="235"/>
      <c r="OSZ70" s="235"/>
      <c r="OTA70" s="235"/>
      <c r="OTB70" s="235"/>
      <c r="OTC70" s="235"/>
      <c r="OTD70" s="235"/>
      <c r="OTE70" s="235"/>
      <c r="OTF70" s="235"/>
      <c r="OTG70" s="235"/>
      <c r="OTH70" s="235"/>
      <c r="OTI70" s="235"/>
      <c r="OTJ70" s="235"/>
      <c r="OTK70" s="235"/>
      <c r="OTL70" s="235"/>
      <c r="OTM70" s="235"/>
      <c r="OTN70" s="235"/>
      <c r="OTO70" s="235"/>
      <c r="OTP70" s="235"/>
      <c r="OTQ70" s="235"/>
      <c r="OTR70" s="235"/>
      <c r="OTS70" s="235"/>
      <c r="OTT70" s="235"/>
      <c r="OTU70" s="235"/>
      <c r="OTV70" s="235"/>
      <c r="OTW70" s="235"/>
      <c r="OTX70" s="235"/>
      <c r="OTY70" s="235"/>
      <c r="OTZ70" s="235"/>
      <c r="OUA70" s="235"/>
      <c r="OUB70" s="235"/>
      <c r="OUC70" s="235"/>
      <c r="OUD70" s="235"/>
      <c r="OUE70" s="235"/>
      <c r="OUF70" s="235"/>
      <c r="OUG70" s="235"/>
      <c r="OUH70" s="235"/>
      <c r="OUI70" s="235"/>
      <c r="OUJ70" s="235"/>
      <c r="OUK70" s="235"/>
      <c r="OUL70" s="235"/>
      <c r="OUM70" s="235"/>
      <c r="OUN70" s="235"/>
      <c r="OUO70" s="235"/>
      <c r="OUP70" s="235"/>
      <c r="OUQ70" s="235"/>
      <c r="OUR70" s="235"/>
      <c r="OUS70" s="235"/>
      <c r="OUT70" s="235"/>
      <c r="OUU70" s="235"/>
      <c r="OUV70" s="235"/>
      <c r="OUW70" s="235"/>
      <c r="OUX70" s="235"/>
      <c r="OUY70" s="235"/>
      <c r="OUZ70" s="235"/>
      <c r="OVA70" s="235"/>
      <c r="OVB70" s="235"/>
      <c r="OVC70" s="235"/>
      <c r="OVD70" s="235"/>
      <c r="OVE70" s="235"/>
      <c r="OVF70" s="235"/>
      <c r="OVG70" s="235"/>
      <c r="OVH70" s="235"/>
      <c r="OVI70" s="235"/>
      <c r="OVJ70" s="235"/>
      <c r="OVK70" s="235"/>
      <c r="OVL70" s="235"/>
      <c r="OVM70" s="235"/>
      <c r="OVN70" s="235"/>
      <c r="OVO70" s="235"/>
      <c r="OVP70" s="235"/>
      <c r="OVQ70" s="235"/>
      <c r="OVR70" s="235"/>
      <c r="OVS70" s="235"/>
      <c r="OVT70" s="235"/>
      <c r="OVU70" s="235"/>
      <c r="OVV70" s="235"/>
      <c r="OVW70" s="235"/>
      <c r="OVX70" s="235"/>
      <c r="OVY70" s="235"/>
      <c r="OVZ70" s="235"/>
      <c r="OWA70" s="235"/>
      <c r="OWB70" s="235"/>
      <c r="OWC70" s="235"/>
      <c r="OWD70" s="235"/>
      <c r="OWE70" s="235"/>
      <c r="OWF70" s="235"/>
      <c r="OWG70" s="235"/>
      <c r="OWH70" s="235"/>
      <c r="OWI70" s="235"/>
      <c r="OWJ70" s="235"/>
      <c r="OWK70" s="235"/>
      <c r="OWL70" s="235"/>
      <c r="OWM70" s="235"/>
      <c r="OWN70" s="235"/>
      <c r="OWO70" s="235"/>
      <c r="OWP70" s="235"/>
      <c r="OWQ70" s="235"/>
      <c r="OWR70" s="235"/>
      <c r="OWS70" s="235"/>
      <c r="OWT70" s="235"/>
      <c r="OWU70" s="235"/>
      <c r="OWV70" s="235"/>
      <c r="OWW70" s="235"/>
      <c r="OWX70" s="235"/>
      <c r="OWY70" s="235"/>
      <c r="OWZ70" s="235"/>
      <c r="OXA70" s="235"/>
      <c r="OXB70" s="235"/>
      <c r="OXC70" s="235"/>
      <c r="OXD70" s="235"/>
      <c r="OXE70" s="235"/>
      <c r="OXF70" s="235"/>
      <c r="OXG70" s="235"/>
      <c r="OXH70" s="235"/>
      <c r="OXI70" s="235"/>
      <c r="OXJ70" s="235"/>
      <c r="OXK70" s="235"/>
      <c r="OXL70" s="235"/>
      <c r="OXM70" s="235"/>
      <c r="OXN70" s="235"/>
      <c r="OXO70" s="235"/>
      <c r="OXP70" s="235"/>
      <c r="OXQ70" s="235"/>
      <c r="OXR70" s="235"/>
      <c r="OXS70" s="235"/>
      <c r="OXT70" s="235"/>
      <c r="OXU70" s="235"/>
      <c r="OXV70" s="235"/>
      <c r="OXW70" s="235"/>
      <c r="OXX70" s="235"/>
      <c r="OXY70" s="235"/>
      <c r="OXZ70" s="235"/>
      <c r="OYA70" s="235"/>
      <c r="OYB70" s="235"/>
      <c r="OYC70" s="235"/>
      <c r="OYD70" s="235"/>
      <c r="OYE70" s="235"/>
      <c r="OYF70" s="235"/>
      <c r="OYG70" s="235"/>
      <c r="OYH70" s="235"/>
      <c r="OYI70" s="235"/>
      <c r="OYJ70" s="235"/>
      <c r="OYK70" s="235"/>
      <c r="OYL70" s="235"/>
      <c r="OYM70" s="235"/>
      <c r="OYN70" s="235"/>
      <c r="OYO70" s="235"/>
      <c r="OYP70" s="235"/>
      <c r="OYQ70" s="235"/>
      <c r="OYR70" s="235"/>
      <c r="OYS70" s="235"/>
      <c r="OYT70" s="235"/>
      <c r="OYU70" s="235"/>
      <c r="OYV70" s="235"/>
      <c r="OYW70" s="235"/>
      <c r="OYX70" s="235"/>
      <c r="OYY70" s="235"/>
      <c r="OYZ70" s="235"/>
      <c r="OZA70" s="235"/>
      <c r="OZB70" s="235"/>
      <c r="OZC70" s="235"/>
      <c r="OZD70" s="235"/>
      <c r="OZE70" s="235"/>
      <c r="OZF70" s="235"/>
      <c r="OZG70" s="235"/>
      <c r="OZH70" s="235"/>
      <c r="OZI70" s="235"/>
      <c r="OZJ70" s="235"/>
      <c r="OZK70" s="235"/>
      <c r="OZL70" s="235"/>
      <c r="OZM70" s="235"/>
      <c r="OZN70" s="235"/>
      <c r="OZO70" s="235"/>
      <c r="OZP70" s="235"/>
      <c r="OZQ70" s="235"/>
      <c r="OZR70" s="235"/>
      <c r="OZS70" s="235"/>
      <c r="OZT70" s="235"/>
      <c r="OZU70" s="235"/>
      <c r="OZV70" s="235"/>
      <c r="OZW70" s="235"/>
      <c r="OZX70" s="235"/>
      <c r="OZY70" s="235"/>
      <c r="OZZ70" s="235"/>
      <c r="PAA70" s="235"/>
      <c r="PAB70" s="235"/>
      <c r="PAC70" s="235"/>
      <c r="PAD70" s="235"/>
      <c r="PAE70" s="235"/>
      <c r="PAF70" s="235"/>
      <c r="PAG70" s="235"/>
      <c r="PAH70" s="235"/>
      <c r="PAI70" s="235"/>
      <c r="PAJ70" s="235"/>
      <c r="PAK70" s="235"/>
      <c r="PAL70" s="235"/>
      <c r="PAM70" s="235"/>
      <c r="PAN70" s="235"/>
      <c r="PAO70" s="235"/>
      <c r="PAP70" s="235"/>
      <c r="PAQ70" s="235"/>
      <c r="PAR70" s="235"/>
      <c r="PAS70" s="235"/>
      <c r="PAT70" s="235"/>
      <c r="PAU70" s="235"/>
      <c r="PAV70" s="235"/>
      <c r="PAW70" s="235"/>
      <c r="PAX70" s="235"/>
      <c r="PAY70" s="235"/>
      <c r="PAZ70" s="235"/>
      <c r="PBA70" s="235"/>
      <c r="PBB70" s="235"/>
      <c r="PBC70" s="235"/>
      <c r="PBD70" s="235"/>
      <c r="PBE70" s="235"/>
      <c r="PBF70" s="235"/>
      <c r="PBG70" s="235"/>
      <c r="PBH70" s="235"/>
      <c r="PBI70" s="235"/>
      <c r="PBJ70" s="235"/>
      <c r="PBK70" s="235"/>
      <c r="PBL70" s="235"/>
      <c r="PBM70" s="235"/>
      <c r="PBN70" s="235"/>
      <c r="PBO70" s="235"/>
      <c r="PBP70" s="235"/>
      <c r="PBQ70" s="235"/>
      <c r="PBR70" s="235"/>
      <c r="PBS70" s="235"/>
      <c r="PBT70" s="235"/>
      <c r="PBU70" s="235"/>
      <c r="PBV70" s="235"/>
      <c r="PBW70" s="235"/>
      <c r="PBX70" s="235"/>
      <c r="PBY70" s="235"/>
      <c r="PBZ70" s="235"/>
      <c r="PCA70" s="235"/>
      <c r="PCB70" s="235"/>
      <c r="PCC70" s="235"/>
      <c r="PCD70" s="235"/>
      <c r="PCE70" s="235"/>
      <c r="PCF70" s="235"/>
      <c r="PCG70" s="235"/>
      <c r="PCH70" s="235"/>
      <c r="PCI70" s="235"/>
      <c r="PCJ70" s="235"/>
      <c r="PCK70" s="235"/>
      <c r="PCL70" s="235"/>
      <c r="PCM70" s="235"/>
      <c r="PCN70" s="235"/>
      <c r="PCO70" s="235"/>
      <c r="PCP70" s="235"/>
      <c r="PCQ70" s="235"/>
      <c r="PCR70" s="235"/>
      <c r="PCS70" s="235"/>
      <c r="PCT70" s="235"/>
      <c r="PCU70" s="235"/>
      <c r="PCV70" s="235"/>
      <c r="PCW70" s="235"/>
      <c r="PCX70" s="235"/>
      <c r="PCY70" s="235"/>
      <c r="PCZ70" s="235"/>
      <c r="PDA70" s="235"/>
      <c r="PDB70" s="235"/>
      <c r="PDC70" s="235"/>
      <c r="PDD70" s="235"/>
      <c r="PDE70" s="235"/>
      <c r="PDF70" s="235"/>
      <c r="PDG70" s="235"/>
      <c r="PDH70" s="235"/>
      <c r="PDI70" s="235"/>
      <c r="PDJ70" s="235"/>
      <c r="PDK70" s="235"/>
      <c r="PDL70" s="235"/>
      <c r="PDM70" s="235"/>
      <c r="PDN70" s="235"/>
      <c r="PDO70" s="235"/>
      <c r="PDP70" s="235"/>
      <c r="PDQ70" s="235"/>
      <c r="PDR70" s="235"/>
      <c r="PDS70" s="235"/>
      <c r="PDT70" s="235"/>
      <c r="PDU70" s="235"/>
      <c r="PDV70" s="235"/>
      <c r="PDW70" s="235"/>
      <c r="PDX70" s="235"/>
      <c r="PDY70" s="235"/>
      <c r="PDZ70" s="235"/>
      <c r="PEA70" s="235"/>
      <c r="PEB70" s="235"/>
      <c r="PEC70" s="235"/>
      <c r="PED70" s="235"/>
      <c r="PEE70" s="235"/>
      <c r="PEF70" s="235"/>
      <c r="PEG70" s="235"/>
      <c r="PEH70" s="235"/>
      <c r="PEI70" s="235"/>
      <c r="PEJ70" s="235"/>
      <c r="PEK70" s="235"/>
      <c r="PEL70" s="235"/>
      <c r="PEM70" s="235"/>
      <c r="PEN70" s="235"/>
      <c r="PEO70" s="235"/>
      <c r="PEP70" s="235"/>
      <c r="PEQ70" s="235"/>
      <c r="PER70" s="235"/>
      <c r="PES70" s="235"/>
      <c r="PET70" s="235"/>
      <c r="PEU70" s="235"/>
      <c r="PEV70" s="235"/>
      <c r="PEW70" s="235"/>
      <c r="PEX70" s="235"/>
      <c r="PEY70" s="235"/>
      <c r="PEZ70" s="235"/>
      <c r="PFA70" s="235"/>
      <c r="PFB70" s="235"/>
      <c r="PFC70" s="235"/>
      <c r="PFD70" s="235"/>
      <c r="PFE70" s="235"/>
      <c r="PFF70" s="235"/>
      <c r="PFG70" s="235"/>
      <c r="PFH70" s="235"/>
      <c r="PFI70" s="235"/>
      <c r="PFJ70" s="235"/>
      <c r="PFK70" s="235"/>
      <c r="PFL70" s="235"/>
      <c r="PFM70" s="235"/>
      <c r="PFN70" s="235"/>
      <c r="PFO70" s="235"/>
      <c r="PFP70" s="235"/>
      <c r="PFQ70" s="235"/>
      <c r="PFR70" s="235"/>
      <c r="PFS70" s="235"/>
      <c r="PFT70" s="235"/>
      <c r="PFU70" s="235"/>
      <c r="PFV70" s="235"/>
      <c r="PFW70" s="235"/>
      <c r="PFX70" s="235"/>
      <c r="PFY70" s="235"/>
      <c r="PFZ70" s="235"/>
      <c r="PGA70" s="235"/>
      <c r="PGB70" s="235"/>
      <c r="PGC70" s="235"/>
      <c r="PGD70" s="235"/>
      <c r="PGE70" s="235"/>
      <c r="PGF70" s="235"/>
      <c r="PGG70" s="235"/>
      <c r="PGH70" s="235"/>
      <c r="PGI70" s="235"/>
      <c r="PGJ70" s="235"/>
      <c r="PGK70" s="235"/>
      <c r="PGL70" s="235"/>
      <c r="PGM70" s="235"/>
      <c r="PGN70" s="235"/>
      <c r="PGO70" s="235"/>
      <c r="PGP70" s="235"/>
      <c r="PGQ70" s="235"/>
      <c r="PGR70" s="235"/>
      <c r="PGS70" s="235"/>
      <c r="PGT70" s="235"/>
      <c r="PGU70" s="235"/>
      <c r="PGV70" s="235"/>
      <c r="PGW70" s="235"/>
      <c r="PGX70" s="235"/>
      <c r="PGY70" s="235"/>
      <c r="PGZ70" s="235"/>
      <c r="PHA70" s="235"/>
      <c r="PHB70" s="235"/>
      <c r="PHC70" s="235"/>
      <c r="PHD70" s="235"/>
      <c r="PHE70" s="235"/>
      <c r="PHF70" s="235"/>
      <c r="PHG70" s="235"/>
      <c r="PHH70" s="235"/>
      <c r="PHI70" s="235"/>
      <c r="PHJ70" s="235"/>
      <c r="PHK70" s="235"/>
      <c r="PHL70" s="235"/>
      <c r="PHM70" s="235"/>
      <c r="PHN70" s="235"/>
      <c r="PHO70" s="235"/>
      <c r="PHP70" s="235"/>
      <c r="PHQ70" s="235"/>
      <c r="PHR70" s="235"/>
      <c r="PHS70" s="235"/>
      <c r="PHT70" s="235"/>
      <c r="PHU70" s="235"/>
      <c r="PHV70" s="235"/>
      <c r="PHW70" s="235"/>
      <c r="PHX70" s="235"/>
      <c r="PHY70" s="235"/>
      <c r="PHZ70" s="235"/>
      <c r="PIA70" s="235"/>
      <c r="PIB70" s="235"/>
      <c r="PIC70" s="235"/>
      <c r="PID70" s="235"/>
      <c r="PIE70" s="235"/>
      <c r="PIF70" s="235"/>
      <c r="PIG70" s="235"/>
      <c r="PIH70" s="235"/>
      <c r="PII70" s="235"/>
      <c r="PIJ70" s="235"/>
      <c r="PIK70" s="235"/>
      <c r="PIL70" s="235"/>
      <c r="PIM70" s="235"/>
      <c r="PIN70" s="235"/>
      <c r="PIO70" s="235"/>
      <c r="PIP70" s="235"/>
      <c r="PIQ70" s="235"/>
      <c r="PIR70" s="235"/>
      <c r="PIS70" s="235"/>
      <c r="PIT70" s="235"/>
      <c r="PIU70" s="235"/>
      <c r="PIV70" s="235"/>
      <c r="PIW70" s="235"/>
      <c r="PIX70" s="235"/>
      <c r="PIY70" s="235"/>
      <c r="PIZ70" s="235"/>
      <c r="PJA70" s="235"/>
      <c r="PJB70" s="235"/>
      <c r="PJC70" s="235"/>
      <c r="PJD70" s="235"/>
      <c r="PJE70" s="235"/>
      <c r="PJF70" s="235"/>
      <c r="PJG70" s="235"/>
      <c r="PJH70" s="235"/>
      <c r="PJI70" s="235"/>
      <c r="PJJ70" s="235"/>
      <c r="PJK70" s="235"/>
      <c r="PJL70" s="235"/>
      <c r="PJM70" s="235"/>
      <c r="PJN70" s="235"/>
      <c r="PJO70" s="235"/>
      <c r="PJP70" s="235"/>
      <c r="PJQ70" s="235"/>
      <c r="PJR70" s="235"/>
      <c r="PJS70" s="235"/>
      <c r="PJT70" s="235"/>
      <c r="PJU70" s="235"/>
      <c r="PJV70" s="235"/>
      <c r="PJW70" s="235"/>
      <c r="PJX70" s="235"/>
      <c r="PJY70" s="235"/>
      <c r="PJZ70" s="235"/>
      <c r="PKA70" s="235"/>
      <c r="PKB70" s="235"/>
      <c r="PKC70" s="235"/>
      <c r="PKD70" s="235"/>
      <c r="PKE70" s="235"/>
      <c r="PKF70" s="235"/>
      <c r="PKG70" s="235"/>
      <c r="PKH70" s="235"/>
      <c r="PKI70" s="235"/>
      <c r="PKJ70" s="235"/>
      <c r="PKK70" s="235"/>
      <c r="PKL70" s="235"/>
      <c r="PKM70" s="235"/>
      <c r="PKN70" s="235"/>
      <c r="PKO70" s="235"/>
      <c r="PKP70" s="235"/>
      <c r="PKQ70" s="235"/>
      <c r="PKR70" s="235"/>
      <c r="PKS70" s="235"/>
      <c r="PKT70" s="235"/>
      <c r="PKU70" s="235"/>
      <c r="PKV70" s="235"/>
      <c r="PKW70" s="235"/>
      <c r="PKX70" s="235"/>
      <c r="PKY70" s="235"/>
      <c r="PKZ70" s="235"/>
      <c r="PLA70" s="235"/>
      <c r="PLB70" s="235"/>
      <c r="PLC70" s="235"/>
      <c r="PLD70" s="235"/>
      <c r="PLE70" s="235"/>
      <c r="PLF70" s="235"/>
      <c r="PLG70" s="235"/>
      <c r="PLH70" s="235"/>
      <c r="PLI70" s="235"/>
      <c r="PLJ70" s="235"/>
      <c r="PLK70" s="235"/>
      <c r="PLL70" s="235"/>
      <c r="PLM70" s="235"/>
      <c r="PLN70" s="235"/>
      <c r="PLO70" s="235"/>
      <c r="PLP70" s="235"/>
      <c r="PLQ70" s="235"/>
      <c r="PLR70" s="235"/>
      <c r="PLS70" s="235"/>
      <c r="PLT70" s="235"/>
      <c r="PLU70" s="235"/>
      <c r="PLV70" s="235"/>
      <c r="PLW70" s="235"/>
      <c r="PLX70" s="235"/>
      <c r="PLY70" s="235"/>
      <c r="PLZ70" s="235"/>
      <c r="PMA70" s="235"/>
      <c r="PMB70" s="235"/>
      <c r="PMC70" s="235"/>
      <c r="PMD70" s="235"/>
      <c r="PME70" s="235"/>
      <c r="PMF70" s="235"/>
      <c r="PMG70" s="235"/>
      <c r="PMH70" s="235"/>
      <c r="PMI70" s="235"/>
      <c r="PMJ70" s="235"/>
      <c r="PMK70" s="235"/>
      <c r="PML70" s="235"/>
      <c r="PMM70" s="235"/>
      <c r="PMN70" s="235"/>
      <c r="PMO70" s="235"/>
      <c r="PMP70" s="235"/>
      <c r="PMQ70" s="235"/>
      <c r="PMR70" s="235"/>
      <c r="PMS70" s="235"/>
      <c r="PMT70" s="235"/>
      <c r="PMU70" s="235"/>
      <c r="PMV70" s="235"/>
      <c r="PMW70" s="235"/>
      <c r="PMX70" s="235"/>
      <c r="PMY70" s="235"/>
      <c r="PMZ70" s="235"/>
      <c r="PNA70" s="235"/>
      <c r="PNB70" s="235"/>
      <c r="PNC70" s="235"/>
      <c r="PND70" s="235"/>
      <c r="PNE70" s="235"/>
      <c r="PNF70" s="235"/>
      <c r="PNG70" s="235"/>
      <c r="PNH70" s="235"/>
      <c r="PNI70" s="235"/>
      <c r="PNJ70" s="235"/>
      <c r="PNK70" s="235"/>
      <c r="PNL70" s="235"/>
      <c r="PNM70" s="235"/>
      <c r="PNN70" s="235"/>
      <c r="PNO70" s="235"/>
      <c r="PNP70" s="235"/>
      <c r="PNQ70" s="235"/>
      <c r="PNR70" s="235"/>
      <c r="PNS70" s="235"/>
      <c r="PNT70" s="235"/>
      <c r="PNU70" s="235"/>
      <c r="PNV70" s="235"/>
      <c r="PNW70" s="235"/>
      <c r="PNX70" s="235"/>
      <c r="PNY70" s="235"/>
      <c r="PNZ70" s="235"/>
      <c r="POA70" s="235"/>
      <c r="POB70" s="235"/>
      <c r="POC70" s="235"/>
      <c r="POD70" s="235"/>
      <c r="POE70" s="235"/>
      <c r="POF70" s="235"/>
      <c r="POG70" s="235"/>
      <c r="POH70" s="235"/>
      <c r="POI70" s="235"/>
      <c r="POJ70" s="235"/>
      <c r="POK70" s="235"/>
      <c r="POL70" s="235"/>
      <c r="POM70" s="235"/>
      <c r="PON70" s="235"/>
      <c r="POO70" s="235"/>
      <c r="POP70" s="235"/>
      <c r="POQ70" s="235"/>
      <c r="POR70" s="235"/>
      <c r="POS70" s="235"/>
      <c r="POT70" s="235"/>
      <c r="POU70" s="235"/>
      <c r="POV70" s="235"/>
      <c r="POW70" s="235"/>
      <c r="POX70" s="235"/>
      <c r="POY70" s="235"/>
      <c r="POZ70" s="235"/>
      <c r="PPA70" s="235"/>
      <c r="PPB70" s="235"/>
      <c r="PPC70" s="235"/>
      <c r="PPD70" s="235"/>
      <c r="PPE70" s="235"/>
      <c r="PPF70" s="235"/>
      <c r="PPG70" s="235"/>
      <c r="PPH70" s="235"/>
      <c r="PPI70" s="235"/>
      <c r="PPJ70" s="235"/>
      <c r="PPK70" s="235"/>
      <c r="PPL70" s="235"/>
      <c r="PPM70" s="235"/>
      <c r="PPN70" s="235"/>
      <c r="PPO70" s="235"/>
      <c r="PPP70" s="235"/>
      <c r="PPQ70" s="235"/>
      <c r="PPR70" s="235"/>
      <c r="PPS70" s="235"/>
      <c r="PPT70" s="235"/>
      <c r="PPU70" s="235"/>
      <c r="PPV70" s="235"/>
      <c r="PPW70" s="235"/>
      <c r="PPX70" s="235"/>
      <c r="PPY70" s="235"/>
      <c r="PPZ70" s="235"/>
      <c r="PQA70" s="235"/>
      <c r="PQB70" s="235"/>
      <c r="PQC70" s="235"/>
      <c r="PQD70" s="235"/>
      <c r="PQE70" s="235"/>
      <c r="PQF70" s="235"/>
      <c r="PQG70" s="235"/>
      <c r="PQH70" s="235"/>
      <c r="PQI70" s="235"/>
      <c r="PQJ70" s="235"/>
      <c r="PQK70" s="235"/>
      <c r="PQL70" s="235"/>
      <c r="PQM70" s="235"/>
      <c r="PQN70" s="235"/>
      <c r="PQO70" s="235"/>
      <c r="PQP70" s="235"/>
      <c r="PQQ70" s="235"/>
      <c r="PQR70" s="235"/>
      <c r="PQS70" s="235"/>
      <c r="PQT70" s="235"/>
      <c r="PQU70" s="235"/>
      <c r="PQV70" s="235"/>
      <c r="PQW70" s="235"/>
      <c r="PQX70" s="235"/>
      <c r="PQY70" s="235"/>
      <c r="PQZ70" s="235"/>
      <c r="PRA70" s="235"/>
      <c r="PRB70" s="235"/>
      <c r="PRC70" s="235"/>
      <c r="PRD70" s="235"/>
      <c r="PRE70" s="235"/>
      <c r="PRF70" s="235"/>
      <c r="PRG70" s="235"/>
      <c r="PRH70" s="235"/>
      <c r="PRI70" s="235"/>
      <c r="PRJ70" s="235"/>
      <c r="PRK70" s="235"/>
      <c r="PRL70" s="235"/>
      <c r="PRM70" s="235"/>
      <c r="PRN70" s="235"/>
      <c r="PRO70" s="235"/>
      <c r="PRP70" s="235"/>
      <c r="PRQ70" s="235"/>
      <c r="PRR70" s="235"/>
      <c r="PRS70" s="235"/>
      <c r="PRT70" s="235"/>
      <c r="PRU70" s="235"/>
      <c r="PRV70" s="235"/>
      <c r="PRW70" s="235"/>
      <c r="PRX70" s="235"/>
      <c r="PRY70" s="235"/>
      <c r="PRZ70" s="235"/>
      <c r="PSA70" s="235"/>
      <c r="PSB70" s="235"/>
      <c r="PSC70" s="235"/>
      <c r="PSD70" s="235"/>
      <c r="PSE70" s="235"/>
      <c r="PSF70" s="235"/>
      <c r="PSG70" s="235"/>
      <c r="PSH70" s="235"/>
      <c r="PSI70" s="235"/>
      <c r="PSJ70" s="235"/>
      <c r="PSK70" s="235"/>
      <c r="PSL70" s="235"/>
      <c r="PSM70" s="235"/>
      <c r="PSN70" s="235"/>
      <c r="PSO70" s="235"/>
      <c r="PSP70" s="235"/>
      <c r="PSQ70" s="235"/>
      <c r="PSR70" s="235"/>
      <c r="PSS70" s="235"/>
      <c r="PST70" s="235"/>
      <c r="PSU70" s="235"/>
      <c r="PSV70" s="235"/>
      <c r="PSW70" s="235"/>
      <c r="PSX70" s="235"/>
      <c r="PSY70" s="235"/>
      <c r="PSZ70" s="235"/>
      <c r="PTA70" s="235"/>
      <c r="PTB70" s="235"/>
      <c r="PTC70" s="235"/>
      <c r="PTD70" s="235"/>
      <c r="PTE70" s="235"/>
      <c r="PTF70" s="235"/>
      <c r="PTG70" s="235"/>
      <c r="PTH70" s="235"/>
      <c r="PTI70" s="235"/>
      <c r="PTJ70" s="235"/>
      <c r="PTK70" s="235"/>
      <c r="PTL70" s="235"/>
      <c r="PTM70" s="235"/>
      <c r="PTN70" s="235"/>
      <c r="PTO70" s="235"/>
      <c r="PTP70" s="235"/>
      <c r="PTQ70" s="235"/>
      <c r="PTR70" s="235"/>
      <c r="PTS70" s="235"/>
      <c r="PTT70" s="235"/>
      <c r="PTU70" s="235"/>
      <c r="PTV70" s="235"/>
      <c r="PTW70" s="235"/>
      <c r="PTX70" s="235"/>
      <c r="PTY70" s="235"/>
      <c r="PTZ70" s="235"/>
      <c r="PUA70" s="235"/>
      <c r="PUB70" s="235"/>
      <c r="PUC70" s="235"/>
      <c r="PUD70" s="235"/>
      <c r="PUE70" s="235"/>
      <c r="PUF70" s="235"/>
      <c r="PUG70" s="235"/>
      <c r="PUH70" s="235"/>
      <c r="PUI70" s="235"/>
      <c r="PUJ70" s="235"/>
      <c r="PUK70" s="235"/>
      <c r="PUL70" s="235"/>
      <c r="PUM70" s="235"/>
      <c r="PUN70" s="235"/>
      <c r="PUO70" s="235"/>
      <c r="PUP70" s="235"/>
      <c r="PUQ70" s="235"/>
      <c r="PUR70" s="235"/>
      <c r="PUS70" s="235"/>
      <c r="PUT70" s="235"/>
      <c r="PUU70" s="235"/>
      <c r="PUV70" s="235"/>
      <c r="PUW70" s="235"/>
      <c r="PUX70" s="235"/>
      <c r="PUY70" s="235"/>
      <c r="PUZ70" s="235"/>
      <c r="PVA70" s="235"/>
      <c r="PVB70" s="235"/>
      <c r="PVC70" s="235"/>
      <c r="PVD70" s="235"/>
      <c r="PVE70" s="235"/>
      <c r="PVF70" s="235"/>
      <c r="PVG70" s="235"/>
      <c r="PVH70" s="235"/>
      <c r="PVI70" s="235"/>
      <c r="PVJ70" s="235"/>
      <c r="PVK70" s="235"/>
      <c r="PVL70" s="235"/>
      <c r="PVM70" s="235"/>
      <c r="PVN70" s="235"/>
      <c r="PVO70" s="235"/>
      <c r="PVP70" s="235"/>
      <c r="PVQ70" s="235"/>
      <c r="PVR70" s="235"/>
      <c r="PVS70" s="235"/>
      <c r="PVT70" s="235"/>
      <c r="PVU70" s="235"/>
      <c r="PVV70" s="235"/>
      <c r="PVW70" s="235"/>
      <c r="PVX70" s="235"/>
      <c r="PVY70" s="235"/>
      <c r="PVZ70" s="235"/>
      <c r="PWA70" s="235"/>
      <c r="PWB70" s="235"/>
      <c r="PWC70" s="235"/>
      <c r="PWD70" s="235"/>
      <c r="PWE70" s="235"/>
      <c r="PWF70" s="235"/>
      <c r="PWG70" s="235"/>
      <c r="PWH70" s="235"/>
      <c r="PWI70" s="235"/>
      <c r="PWJ70" s="235"/>
      <c r="PWK70" s="235"/>
      <c r="PWL70" s="235"/>
      <c r="PWM70" s="235"/>
      <c r="PWN70" s="235"/>
      <c r="PWO70" s="235"/>
      <c r="PWP70" s="235"/>
      <c r="PWQ70" s="235"/>
      <c r="PWR70" s="235"/>
      <c r="PWS70" s="235"/>
      <c r="PWT70" s="235"/>
      <c r="PWU70" s="235"/>
      <c r="PWV70" s="235"/>
      <c r="PWW70" s="235"/>
      <c r="PWX70" s="235"/>
      <c r="PWY70" s="235"/>
      <c r="PWZ70" s="235"/>
      <c r="PXA70" s="235"/>
      <c r="PXB70" s="235"/>
      <c r="PXC70" s="235"/>
      <c r="PXD70" s="235"/>
      <c r="PXE70" s="235"/>
      <c r="PXF70" s="235"/>
      <c r="PXG70" s="235"/>
      <c r="PXH70" s="235"/>
      <c r="PXI70" s="235"/>
      <c r="PXJ70" s="235"/>
      <c r="PXK70" s="235"/>
      <c r="PXL70" s="235"/>
      <c r="PXM70" s="235"/>
      <c r="PXN70" s="235"/>
      <c r="PXO70" s="235"/>
      <c r="PXP70" s="235"/>
      <c r="PXQ70" s="235"/>
      <c r="PXR70" s="235"/>
      <c r="PXS70" s="235"/>
      <c r="PXT70" s="235"/>
      <c r="PXU70" s="235"/>
      <c r="PXV70" s="235"/>
      <c r="PXW70" s="235"/>
      <c r="PXX70" s="235"/>
      <c r="PXY70" s="235"/>
      <c r="PXZ70" s="235"/>
      <c r="PYA70" s="235"/>
      <c r="PYB70" s="235"/>
      <c r="PYC70" s="235"/>
      <c r="PYD70" s="235"/>
      <c r="PYE70" s="235"/>
      <c r="PYF70" s="235"/>
      <c r="PYG70" s="235"/>
      <c r="PYH70" s="235"/>
      <c r="PYI70" s="235"/>
      <c r="PYJ70" s="235"/>
      <c r="PYK70" s="235"/>
      <c r="PYL70" s="235"/>
      <c r="PYM70" s="235"/>
      <c r="PYN70" s="235"/>
      <c r="PYO70" s="235"/>
      <c r="PYP70" s="235"/>
      <c r="PYQ70" s="235"/>
      <c r="PYR70" s="235"/>
      <c r="PYS70" s="235"/>
      <c r="PYT70" s="235"/>
      <c r="PYU70" s="235"/>
      <c r="PYV70" s="235"/>
      <c r="PYW70" s="235"/>
      <c r="PYX70" s="235"/>
      <c r="PYY70" s="235"/>
      <c r="PYZ70" s="235"/>
      <c r="PZA70" s="235"/>
      <c r="PZB70" s="235"/>
      <c r="PZC70" s="235"/>
      <c r="PZD70" s="235"/>
      <c r="PZE70" s="235"/>
      <c r="PZF70" s="235"/>
      <c r="PZG70" s="235"/>
      <c r="PZH70" s="235"/>
      <c r="PZI70" s="235"/>
      <c r="PZJ70" s="235"/>
      <c r="PZK70" s="235"/>
      <c r="PZL70" s="235"/>
      <c r="PZM70" s="235"/>
      <c r="PZN70" s="235"/>
      <c r="PZO70" s="235"/>
      <c r="PZP70" s="235"/>
      <c r="PZQ70" s="235"/>
      <c r="PZR70" s="235"/>
      <c r="PZS70" s="235"/>
      <c r="PZT70" s="235"/>
      <c r="PZU70" s="235"/>
      <c r="PZV70" s="235"/>
      <c r="PZW70" s="235"/>
      <c r="PZX70" s="235"/>
      <c r="PZY70" s="235"/>
      <c r="PZZ70" s="235"/>
      <c r="QAA70" s="235"/>
      <c r="QAB70" s="235"/>
      <c r="QAC70" s="235"/>
      <c r="QAD70" s="235"/>
      <c r="QAE70" s="235"/>
      <c r="QAF70" s="235"/>
      <c r="QAG70" s="235"/>
      <c r="QAH70" s="235"/>
      <c r="QAI70" s="235"/>
      <c r="QAJ70" s="235"/>
      <c r="QAK70" s="235"/>
      <c r="QAL70" s="235"/>
      <c r="QAM70" s="235"/>
      <c r="QAN70" s="235"/>
      <c r="QAO70" s="235"/>
      <c r="QAP70" s="235"/>
      <c r="QAQ70" s="235"/>
      <c r="QAR70" s="235"/>
      <c r="QAS70" s="235"/>
      <c r="QAT70" s="235"/>
      <c r="QAU70" s="235"/>
      <c r="QAV70" s="235"/>
      <c r="QAW70" s="235"/>
      <c r="QAX70" s="235"/>
      <c r="QAY70" s="235"/>
      <c r="QAZ70" s="235"/>
      <c r="QBA70" s="235"/>
      <c r="QBB70" s="235"/>
      <c r="QBC70" s="235"/>
      <c r="QBD70" s="235"/>
      <c r="QBE70" s="235"/>
      <c r="QBF70" s="235"/>
      <c r="QBG70" s="235"/>
      <c r="QBH70" s="235"/>
      <c r="QBI70" s="235"/>
      <c r="QBJ70" s="235"/>
      <c r="QBK70" s="235"/>
      <c r="QBL70" s="235"/>
      <c r="QBM70" s="235"/>
      <c r="QBN70" s="235"/>
      <c r="QBO70" s="235"/>
      <c r="QBP70" s="235"/>
      <c r="QBQ70" s="235"/>
      <c r="QBR70" s="235"/>
      <c r="QBS70" s="235"/>
      <c r="QBT70" s="235"/>
      <c r="QBU70" s="235"/>
      <c r="QBV70" s="235"/>
      <c r="QBW70" s="235"/>
      <c r="QBX70" s="235"/>
      <c r="QBY70" s="235"/>
      <c r="QBZ70" s="235"/>
      <c r="QCA70" s="235"/>
      <c r="QCB70" s="235"/>
      <c r="QCC70" s="235"/>
      <c r="QCD70" s="235"/>
      <c r="QCE70" s="235"/>
      <c r="QCF70" s="235"/>
      <c r="QCG70" s="235"/>
      <c r="QCH70" s="235"/>
      <c r="QCI70" s="235"/>
      <c r="QCJ70" s="235"/>
      <c r="QCK70" s="235"/>
      <c r="QCL70" s="235"/>
      <c r="QCM70" s="235"/>
      <c r="QCN70" s="235"/>
      <c r="QCO70" s="235"/>
      <c r="QCP70" s="235"/>
      <c r="QCQ70" s="235"/>
      <c r="QCR70" s="235"/>
      <c r="QCS70" s="235"/>
      <c r="QCT70" s="235"/>
      <c r="QCU70" s="235"/>
      <c r="QCV70" s="235"/>
      <c r="QCW70" s="235"/>
      <c r="QCX70" s="235"/>
      <c r="QCY70" s="235"/>
      <c r="QCZ70" s="235"/>
      <c r="QDA70" s="235"/>
      <c r="QDB70" s="235"/>
      <c r="QDC70" s="235"/>
      <c r="QDD70" s="235"/>
      <c r="QDE70" s="235"/>
      <c r="QDF70" s="235"/>
      <c r="QDG70" s="235"/>
      <c r="QDH70" s="235"/>
      <c r="QDI70" s="235"/>
      <c r="QDJ70" s="235"/>
      <c r="QDK70" s="235"/>
      <c r="QDL70" s="235"/>
      <c r="QDM70" s="235"/>
      <c r="QDN70" s="235"/>
      <c r="QDO70" s="235"/>
      <c r="QDP70" s="235"/>
      <c r="QDQ70" s="235"/>
      <c r="QDR70" s="235"/>
      <c r="QDS70" s="235"/>
      <c r="QDT70" s="235"/>
      <c r="QDU70" s="235"/>
      <c r="QDV70" s="235"/>
      <c r="QDW70" s="235"/>
      <c r="QDX70" s="235"/>
      <c r="QDY70" s="235"/>
      <c r="QDZ70" s="235"/>
      <c r="QEA70" s="235"/>
      <c r="QEB70" s="235"/>
      <c r="QEC70" s="235"/>
      <c r="QED70" s="235"/>
      <c r="QEE70" s="235"/>
      <c r="QEF70" s="235"/>
      <c r="QEG70" s="235"/>
      <c r="QEH70" s="235"/>
      <c r="QEI70" s="235"/>
      <c r="QEJ70" s="235"/>
      <c r="QEK70" s="235"/>
      <c r="QEL70" s="235"/>
      <c r="QEM70" s="235"/>
      <c r="QEN70" s="235"/>
      <c r="QEO70" s="235"/>
      <c r="QEP70" s="235"/>
      <c r="QEQ70" s="235"/>
      <c r="QER70" s="235"/>
      <c r="QES70" s="235"/>
      <c r="QET70" s="235"/>
      <c r="QEU70" s="235"/>
      <c r="QEV70" s="235"/>
      <c r="QEW70" s="235"/>
      <c r="QEX70" s="235"/>
      <c r="QEY70" s="235"/>
      <c r="QEZ70" s="235"/>
      <c r="QFA70" s="235"/>
      <c r="QFB70" s="235"/>
      <c r="QFC70" s="235"/>
      <c r="QFD70" s="235"/>
      <c r="QFE70" s="235"/>
      <c r="QFF70" s="235"/>
      <c r="QFG70" s="235"/>
      <c r="QFH70" s="235"/>
      <c r="QFI70" s="235"/>
      <c r="QFJ70" s="235"/>
      <c r="QFK70" s="235"/>
      <c r="QFL70" s="235"/>
      <c r="QFM70" s="235"/>
      <c r="QFN70" s="235"/>
      <c r="QFO70" s="235"/>
      <c r="QFP70" s="235"/>
      <c r="QFQ70" s="235"/>
      <c r="QFR70" s="235"/>
      <c r="QFS70" s="235"/>
      <c r="QFT70" s="235"/>
      <c r="QFU70" s="235"/>
      <c r="QFV70" s="235"/>
      <c r="QFW70" s="235"/>
      <c r="QFX70" s="235"/>
      <c r="QFY70" s="235"/>
      <c r="QFZ70" s="235"/>
      <c r="QGA70" s="235"/>
      <c r="QGB70" s="235"/>
      <c r="QGC70" s="235"/>
      <c r="QGD70" s="235"/>
      <c r="QGE70" s="235"/>
      <c r="QGF70" s="235"/>
      <c r="QGG70" s="235"/>
      <c r="QGH70" s="235"/>
      <c r="QGI70" s="235"/>
      <c r="QGJ70" s="235"/>
      <c r="QGK70" s="235"/>
      <c r="QGL70" s="235"/>
      <c r="QGM70" s="235"/>
      <c r="QGN70" s="235"/>
      <c r="QGO70" s="235"/>
      <c r="QGP70" s="235"/>
      <c r="QGQ70" s="235"/>
      <c r="QGR70" s="235"/>
      <c r="QGS70" s="235"/>
      <c r="QGT70" s="235"/>
      <c r="QGU70" s="235"/>
      <c r="QGV70" s="235"/>
      <c r="QGW70" s="235"/>
      <c r="QGX70" s="235"/>
      <c r="QGY70" s="235"/>
      <c r="QGZ70" s="235"/>
      <c r="QHA70" s="235"/>
      <c r="QHB70" s="235"/>
      <c r="QHC70" s="235"/>
      <c r="QHD70" s="235"/>
      <c r="QHE70" s="235"/>
      <c r="QHF70" s="235"/>
      <c r="QHG70" s="235"/>
      <c r="QHH70" s="235"/>
      <c r="QHI70" s="235"/>
      <c r="QHJ70" s="235"/>
      <c r="QHK70" s="235"/>
      <c r="QHL70" s="235"/>
      <c r="QHM70" s="235"/>
      <c r="QHN70" s="235"/>
      <c r="QHO70" s="235"/>
      <c r="QHP70" s="235"/>
      <c r="QHQ70" s="235"/>
      <c r="QHR70" s="235"/>
      <c r="QHS70" s="235"/>
      <c r="QHT70" s="235"/>
      <c r="QHU70" s="235"/>
      <c r="QHV70" s="235"/>
      <c r="QHW70" s="235"/>
      <c r="QHX70" s="235"/>
      <c r="QHY70" s="235"/>
      <c r="QHZ70" s="235"/>
      <c r="QIA70" s="235"/>
      <c r="QIB70" s="235"/>
      <c r="QIC70" s="235"/>
      <c r="QID70" s="235"/>
      <c r="QIE70" s="235"/>
      <c r="QIF70" s="235"/>
      <c r="QIG70" s="235"/>
      <c r="QIH70" s="235"/>
      <c r="QII70" s="235"/>
      <c r="QIJ70" s="235"/>
      <c r="QIK70" s="235"/>
      <c r="QIL70" s="235"/>
      <c r="QIM70" s="235"/>
      <c r="QIN70" s="235"/>
      <c r="QIO70" s="235"/>
      <c r="QIP70" s="235"/>
      <c r="QIQ70" s="235"/>
      <c r="QIR70" s="235"/>
      <c r="QIS70" s="235"/>
      <c r="QIT70" s="235"/>
      <c r="QIU70" s="235"/>
      <c r="QIV70" s="235"/>
      <c r="QIW70" s="235"/>
      <c r="QIX70" s="235"/>
      <c r="QIY70" s="235"/>
      <c r="QIZ70" s="235"/>
      <c r="QJA70" s="235"/>
      <c r="QJB70" s="235"/>
      <c r="QJC70" s="235"/>
      <c r="QJD70" s="235"/>
      <c r="QJE70" s="235"/>
      <c r="QJF70" s="235"/>
      <c r="QJG70" s="235"/>
      <c r="QJH70" s="235"/>
      <c r="QJI70" s="235"/>
      <c r="QJJ70" s="235"/>
      <c r="QJK70" s="235"/>
      <c r="QJL70" s="235"/>
      <c r="QJM70" s="235"/>
      <c r="QJN70" s="235"/>
      <c r="QJO70" s="235"/>
      <c r="QJP70" s="235"/>
      <c r="QJQ70" s="235"/>
      <c r="QJR70" s="235"/>
      <c r="QJS70" s="235"/>
      <c r="QJT70" s="235"/>
      <c r="QJU70" s="235"/>
      <c r="QJV70" s="235"/>
      <c r="QJW70" s="235"/>
      <c r="QJX70" s="235"/>
      <c r="QJY70" s="235"/>
      <c r="QJZ70" s="235"/>
      <c r="QKA70" s="235"/>
      <c r="QKB70" s="235"/>
      <c r="QKC70" s="235"/>
      <c r="QKD70" s="235"/>
      <c r="QKE70" s="235"/>
      <c r="QKF70" s="235"/>
      <c r="QKG70" s="235"/>
      <c r="QKH70" s="235"/>
      <c r="QKI70" s="235"/>
      <c r="QKJ70" s="235"/>
      <c r="QKK70" s="235"/>
      <c r="QKL70" s="235"/>
      <c r="QKM70" s="235"/>
      <c r="QKN70" s="235"/>
      <c r="QKO70" s="235"/>
      <c r="QKP70" s="235"/>
      <c r="QKQ70" s="235"/>
      <c r="QKR70" s="235"/>
      <c r="QKS70" s="235"/>
      <c r="QKT70" s="235"/>
      <c r="QKU70" s="235"/>
      <c r="QKV70" s="235"/>
      <c r="QKW70" s="235"/>
      <c r="QKX70" s="235"/>
      <c r="QKY70" s="235"/>
      <c r="QKZ70" s="235"/>
      <c r="QLA70" s="235"/>
      <c r="QLB70" s="235"/>
      <c r="QLC70" s="235"/>
      <c r="QLD70" s="235"/>
      <c r="QLE70" s="235"/>
      <c r="QLF70" s="235"/>
      <c r="QLG70" s="235"/>
      <c r="QLH70" s="235"/>
      <c r="QLI70" s="235"/>
      <c r="QLJ70" s="235"/>
      <c r="QLK70" s="235"/>
      <c r="QLL70" s="235"/>
      <c r="QLM70" s="235"/>
      <c r="QLN70" s="235"/>
      <c r="QLO70" s="235"/>
      <c r="QLP70" s="235"/>
      <c r="QLQ70" s="235"/>
      <c r="QLR70" s="235"/>
      <c r="QLS70" s="235"/>
      <c r="QLT70" s="235"/>
      <c r="QLU70" s="235"/>
      <c r="QLV70" s="235"/>
      <c r="QLW70" s="235"/>
      <c r="QLX70" s="235"/>
      <c r="QLY70" s="235"/>
      <c r="QLZ70" s="235"/>
      <c r="QMA70" s="235"/>
      <c r="QMB70" s="235"/>
      <c r="QMC70" s="235"/>
      <c r="QMD70" s="235"/>
      <c r="QME70" s="235"/>
      <c r="QMF70" s="235"/>
      <c r="QMG70" s="235"/>
      <c r="QMH70" s="235"/>
      <c r="QMI70" s="235"/>
      <c r="QMJ70" s="235"/>
      <c r="QMK70" s="235"/>
      <c r="QML70" s="235"/>
      <c r="QMM70" s="235"/>
      <c r="QMN70" s="235"/>
      <c r="QMO70" s="235"/>
      <c r="QMP70" s="235"/>
      <c r="QMQ70" s="235"/>
      <c r="QMR70" s="235"/>
      <c r="QMS70" s="235"/>
      <c r="QMT70" s="235"/>
      <c r="QMU70" s="235"/>
      <c r="QMV70" s="235"/>
      <c r="QMW70" s="235"/>
      <c r="QMX70" s="235"/>
      <c r="QMY70" s="235"/>
      <c r="QMZ70" s="235"/>
      <c r="QNA70" s="235"/>
      <c r="QNB70" s="235"/>
      <c r="QNC70" s="235"/>
      <c r="QND70" s="235"/>
      <c r="QNE70" s="235"/>
      <c r="QNF70" s="235"/>
      <c r="QNG70" s="235"/>
      <c r="QNH70" s="235"/>
      <c r="QNI70" s="235"/>
      <c r="QNJ70" s="235"/>
      <c r="QNK70" s="235"/>
      <c r="QNL70" s="235"/>
      <c r="QNM70" s="235"/>
      <c r="QNN70" s="235"/>
      <c r="QNO70" s="235"/>
      <c r="QNP70" s="235"/>
      <c r="QNQ70" s="235"/>
      <c r="QNR70" s="235"/>
      <c r="QNS70" s="235"/>
      <c r="QNT70" s="235"/>
      <c r="QNU70" s="235"/>
      <c r="QNV70" s="235"/>
      <c r="QNW70" s="235"/>
      <c r="QNX70" s="235"/>
      <c r="QNY70" s="235"/>
      <c r="QNZ70" s="235"/>
      <c r="QOA70" s="235"/>
      <c r="QOB70" s="235"/>
      <c r="QOC70" s="235"/>
      <c r="QOD70" s="235"/>
      <c r="QOE70" s="235"/>
      <c r="QOF70" s="235"/>
      <c r="QOG70" s="235"/>
      <c r="QOH70" s="235"/>
      <c r="QOI70" s="235"/>
      <c r="QOJ70" s="235"/>
      <c r="QOK70" s="235"/>
      <c r="QOL70" s="235"/>
      <c r="QOM70" s="235"/>
      <c r="QON70" s="235"/>
      <c r="QOO70" s="235"/>
      <c r="QOP70" s="235"/>
      <c r="QOQ70" s="235"/>
      <c r="QOR70" s="235"/>
      <c r="QOS70" s="235"/>
      <c r="QOT70" s="235"/>
      <c r="QOU70" s="235"/>
      <c r="QOV70" s="235"/>
      <c r="QOW70" s="235"/>
      <c r="QOX70" s="235"/>
      <c r="QOY70" s="235"/>
      <c r="QOZ70" s="235"/>
      <c r="QPA70" s="235"/>
      <c r="QPB70" s="235"/>
      <c r="QPC70" s="235"/>
      <c r="QPD70" s="235"/>
      <c r="QPE70" s="235"/>
      <c r="QPF70" s="235"/>
      <c r="QPG70" s="235"/>
      <c r="QPH70" s="235"/>
      <c r="QPI70" s="235"/>
      <c r="QPJ70" s="235"/>
      <c r="QPK70" s="235"/>
      <c r="QPL70" s="235"/>
      <c r="QPM70" s="235"/>
      <c r="QPN70" s="235"/>
      <c r="QPO70" s="235"/>
      <c r="QPP70" s="235"/>
      <c r="QPQ70" s="235"/>
      <c r="QPR70" s="235"/>
      <c r="QPS70" s="235"/>
      <c r="QPT70" s="235"/>
      <c r="QPU70" s="235"/>
      <c r="QPV70" s="235"/>
      <c r="QPW70" s="235"/>
      <c r="QPX70" s="235"/>
      <c r="QPY70" s="235"/>
      <c r="QPZ70" s="235"/>
      <c r="QQA70" s="235"/>
      <c r="QQB70" s="235"/>
      <c r="QQC70" s="235"/>
      <c r="QQD70" s="235"/>
      <c r="QQE70" s="235"/>
      <c r="QQF70" s="235"/>
      <c r="QQG70" s="235"/>
      <c r="QQH70" s="235"/>
      <c r="QQI70" s="235"/>
      <c r="QQJ70" s="235"/>
      <c r="QQK70" s="235"/>
      <c r="QQL70" s="235"/>
      <c r="QQM70" s="235"/>
      <c r="QQN70" s="235"/>
      <c r="QQO70" s="235"/>
      <c r="QQP70" s="235"/>
      <c r="QQQ70" s="235"/>
      <c r="QQR70" s="235"/>
      <c r="QQS70" s="235"/>
      <c r="QQT70" s="235"/>
      <c r="QQU70" s="235"/>
      <c r="QQV70" s="235"/>
      <c r="QQW70" s="235"/>
      <c r="QQX70" s="235"/>
      <c r="QQY70" s="235"/>
      <c r="QQZ70" s="235"/>
      <c r="QRA70" s="235"/>
      <c r="QRB70" s="235"/>
      <c r="QRC70" s="235"/>
      <c r="QRD70" s="235"/>
      <c r="QRE70" s="235"/>
      <c r="QRF70" s="235"/>
      <c r="QRG70" s="235"/>
      <c r="QRH70" s="235"/>
      <c r="QRI70" s="235"/>
      <c r="QRJ70" s="235"/>
      <c r="QRK70" s="235"/>
      <c r="QRL70" s="235"/>
      <c r="QRM70" s="235"/>
      <c r="QRN70" s="235"/>
      <c r="QRO70" s="235"/>
      <c r="QRP70" s="235"/>
      <c r="QRQ70" s="235"/>
      <c r="QRR70" s="235"/>
      <c r="QRS70" s="235"/>
      <c r="QRT70" s="235"/>
      <c r="QRU70" s="235"/>
      <c r="QRV70" s="235"/>
      <c r="QRW70" s="235"/>
      <c r="QRX70" s="235"/>
      <c r="QRY70" s="235"/>
      <c r="QRZ70" s="235"/>
      <c r="QSA70" s="235"/>
      <c r="QSB70" s="235"/>
      <c r="QSC70" s="235"/>
      <c r="QSD70" s="235"/>
      <c r="QSE70" s="235"/>
      <c r="QSF70" s="235"/>
      <c r="QSG70" s="235"/>
      <c r="QSH70" s="235"/>
      <c r="QSI70" s="235"/>
      <c r="QSJ70" s="235"/>
      <c r="QSK70" s="235"/>
      <c r="QSL70" s="235"/>
      <c r="QSM70" s="235"/>
      <c r="QSN70" s="235"/>
      <c r="QSO70" s="235"/>
      <c r="QSP70" s="235"/>
      <c r="QSQ70" s="235"/>
      <c r="QSR70" s="235"/>
      <c r="QSS70" s="235"/>
      <c r="QST70" s="235"/>
      <c r="QSU70" s="235"/>
      <c r="QSV70" s="235"/>
      <c r="QSW70" s="235"/>
      <c r="QSX70" s="235"/>
      <c r="QSY70" s="235"/>
      <c r="QSZ70" s="235"/>
      <c r="QTA70" s="235"/>
      <c r="QTB70" s="235"/>
      <c r="QTC70" s="235"/>
      <c r="QTD70" s="235"/>
      <c r="QTE70" s="235"/>
      <c r="QTF70" s="235"/>
      <c r="QTG70" s="235"/>
      <c r="QTH70" s="235"/>
      <c r="QTI70" s="235"/>
      <c r="QTJ70" s="235"/>
      <c r="QTK70" s="235"/>
      <c r="QTL70" s="235"/>
      <c r="QTM70" s="235"/>
      <c r="QTN70" s="235"/>
      <c r="QTO70" s="235"/>
      <c r="QTP70" s="235"/>
      <c r="QTQ70" s="235"/>
      <c r="QTR70" s="235"/>
      <c r="QTS70" s="235"/>
      <c r="QTT70" s="235"/>
      <c r="QTU70" s="235"/>
      <c r="QTV70" s="235"/>
      <c r="QTW70" s="235"/>
      <c r="QTX70" s="235"/>
      <c r="QTY70" s="235"/>
      <c r="QTZ70" s="235"/>
      <c r="QUA70" s="235"/>
      <c r="QUB70" s="235"/>
      <c r="QUC70" s="235"/>
      <c r="QUD70" s="235"/>
      <c r="QUE70" s="235"/>
      <c r="QUF70" s="235"/>
      <c r="QUG70" s="235"/>
      <c r="QUH70" s="235"/>
      <c r="QUI70" s="235"/>
      <c r="QUJ70" s="235"/>
      <c r="QUK70" s="235"/>
      <c r="QUL70" s="235"/>
      <c r="QUM70" s="235"/>
      <c r="QUN70" s="235"/>
      <c r="QUO70" s="235"/>
      <c r="QUP70" s="235"/>
      <c r="QUQ70" s="235"/>
      <c r="QUR70" s="235"/>
      <c r="QUS70" s="235"/>
      <c r="QUT70" s="235"/>
      <c r="QUU70" s="235"/>
      <c r="QUV70" s="235"/>
      <c r="QUW70" s="235"/>
      <c r="QUX70" s="235"/>
      <c r="QUY70" s="235"/>
      <c r="QUZ70" s="235"/>
      <c r="QVA70" s="235"/>
      <c r="QVB70" s="235"/>
      <c r="QVC70" s="235"/>
      <c r="QVD70" s="235"/>
      <c r="QVE70" s="235"/>
      <c r="QVF70" s="235"/>
      <c r="QVG70" s="235"/>
      <c r="QVH70" s="235"/>
      <c r="QVI70" s="235"/>
      <c r="QVJ70" s="235"/>
      <c r="QVK70" s="235"/>
      <c r="QVL70" s="235"/>
      <c r="QVM70" s="235"/>
      <c r="QVN70" s="235"/>
      <c r="QVO70" s="235"/>
      <c r="QVP70" s="235"/>
      <c r="QVQ70" s="235"/>
      <c r="QVR70" s="235"/>
      <c r="QVS70" s="235"/>
      <c r="QVT70" s="235"/>
      <c r="QVU70" s="235"/>
      <c r="QVV70" s="235"/>
      <c r="QVW70" s="235"/>
      <c r="QVX70" s="235"/>
      <c r="QVY70" s="235"/>
      <c r="QVZ70" s="235"/>
      <c r="QWA70" s="235"/>
      <c r="QWB70" s="235"/>
      <c r="QWC70" s="235"/>
      <c r="QWD70" s="235"/>
      <c r="QWE70" s="235"/>
      <c r="QWF70" s="235"/>
      <c r="QWG70" s="235"/>
      <c r="QWH70" s="235"/>
      <c r="QWI70" s="235"/>
      <c r="QWJ70" s="235"/>
      <c r="QWK70" s="235"/>
      <c r="QWL70" s="235"/>
      <c r="QWM70" s="235"/>
      <c r="QWN70" s="235"/>
      <c r="QWO70" s="235"/>
      <c r="QWP70" s="235"/>
      <c r="QWQ70" s="235"/>
      <c r="QWR70" s="235"/>
      <c r="QWS70" s="235"/>
      <c r="QWT70" s="235"/>
      <c r="QWU70" s="235"/>
      <c r="QWV70" s="235"/>
      <c r="QWW70" s="235"/>
      <c r="QWX70" s="235"/>
      <c r="QWY70" s="235"/>
      <c r="QWZ70" s="235"/>
      <c r="QXA70" s="235"/>
      <c r="QXB70" s="235"/>
      <c r="QXC70" s="235"/>
      <c r="QXD70" s="235"/>
      <c r="QXE70" s="235"/>
      <c r="QXF70" s="235"/>
      <c r="QXG70" s="235"/>
      <c r="QXH70" s="235"/>
      <c r="QXI70" s="235"/>
      <c r="QXJ70" s="235"/>
      <c r="QXK70" s="235"/>
      <c r="QXL70" s="235"/>
      <c r="QXM70" s="235"/>
      <c r="QXN70" s="235"/>
      <c r="QXO70" s="235"/>
      <c r="QXP70" s="235"/>
      <c r="QXQ70" s="235"/>
      <c r="QXR70" s="235"/>
      <c r="QXS70" s="235"/>
      <c r="QXT70" s="235"/>
      <c r="QXU70" s="235"/>
      <c r="QXV70" s="235"/>
      <c r="QXW70" s="235"/>
      <c r="QXX70" s="235"/>
      <c r="QXY70" s="235"/>
      <c r="QXZ70" s="235"/>
      <c r="QYA70" s="235"/>
      <c r="QYB70" s="235"/>
      <c r="QYC70" s="235"/>
      <c r="QYD70" s="235"/>
      <c r="QYE70" s="235"/>
      <c r="QYF70" s="235"/>
      <c r="QYG70" s="235"/>
      <c r="QYH70" s="235"/>
      <c r="QYI70" s="235"/>
      <c r="QYJ70" s="235"/>
      <c r="QYK70" s="235"/>
      <c r="QYL70" s="235"/>
      <c r="QYM70" s="235"/>
      <c r="QYN70" s="235"/>
      <c r="QYO70" s="235"/>
      <c r="QYP70" s="235"/>
      <c r="QYQ70" s="235"/>
      <c r="QYR70" s="235"/>
      <c r="QYS70" s="235"/>
      <c r="QYT70" s="235"/>
      <c r="QYU70" s="235"/>
      <c r="QYV70" s="235"/>
      <c r="QYW70" s="235"/>
      <c r="QYX70" s="235"/>
      <c r="QYY70" s="235"/>
      <c r="QYZ70" s="235"/>
      <c r="QZA70" s="235"/>
      <c r="QZB70" s="235"/>
      <c r="QZC70" s="235"/>
      <c r="QZD70" s="235"/>
      <c r="QZE70" s="235"/>
      <c r="QZF70" s="235"/>
      <c r="QZG70" s="235"/>
      <c r="QZH70" s="235"/>
      <c r="QZI70" s="235"/>
      <c r="QZJ70" s="235"/>
      <c r="QZK70" s="235"/>
      <c r="QZL70" s="235"/>
      <c r="QZM70" s="235"/>
      <c r="QZN70" s="235"/>
      <c r="QZO70" s="235"/>
      <c r="QZP70" s="235"/>
      <c r="QZQ70" s="235"/>
      <c r="QZR70" s="235"/>
      <c r="QZS70" s="235"/>
      <c r="QZT70" s="235"/>
      <c r="QZU70" s="235"/>
      <c r="QZV70" s="235"/>
      <c r="QZW70" s="235"/>
      <c r="QZX70" s="235"/>
      <c r="QZY70" s="235"/>
      <c r="QZZ70" s="235"/>
      <c r="RAA70" s="235"/>
      <c r="RAB70" s="235"/>
      <c r="RAC70" s="235"/>
      <c r="RAD70" s="235"/>
      <c r="RAE70" s="235"/>
      <c r="RAF70" s="235"/>
      <c r="RAG70" s="235"/>
      <c r="RAH70" s="235"/>
      <c r="RAI70" s="235"/>
      <c r="RAJ70" s="235"/>
      <c r="RAK70" s="235"/>
      <c r="RAL70" s="235"/>
      <c r="RAM70" s="235"/>
      <c r="RAN70" s="235"/>
      <c r="RAO70" s="235"/>
      <c r="RAP70" s="235"/>
      <c r="RAQ70" s="235"/>
      <c r="RAR70" s="235"/>
      <c r="RAS70" s="235"/>
      <c r="RAT70" s="235"/>
      <c r="RAU70" s="235"/>
      <c r="RAV70" s="235"/>
      <c r="RAW70" s="235"/>
      <c r="RAX70" s="235"/>
      <c r="RAY70" s="235"/>
      <c r="RAZ70" s="235"/>
      <c r="RBA70" s="235"/>
      <c r="RBB70" s="235"/>
      <c r="RBC70" s="235"/>
      <c r="RBD70" s="235"/>
      <c r="RBE70" s="235"/>
      <c r="RBF70" s="235"/>
      <c r="RBG70" s="235"/>
      <c r="RBH70" s="235"/>
      <c r="RBI70" s="235"/>
      <c r="RBJ70" s="235"/>
      <c r="RBK70" s="235"/>
      <c r="RBL70" s="235"/>
      <c r="RBM70" s="235"/>
      <c r="RBN70" s="235"/>
      <c r="RBO70" s="235"/>
      <c r="RBP70" s="235"/>
      <c r="RBQ70" s="235"/>
      <c r="RBR70" s="235"/>
      <c r="RBS70" s="235"/>
      <c r="RBT70" s="235"/>
      <c r="RBU70" s="235"/>
      <c r="RBV70" s="235"/>
      <c r="RBW70" s="235"/>
      <c r="RBX70" s="235"/>
      <c r="RBY70" s="235"/>
      <c r="RBZ70" s="235"/>
      <c r="RCA70" s="235"/>
      <c r="RCB70" s="235"/>
      <c r="RCC70" s="235"/>
      <c r="RCD70" s="235"/>
      <c r="RCE70" s="235"/>
      <c r="RCF70" s="235"/>
      <c r="RCG70" s="235"/>
      <c r="RCH70" s="235"/>
      <c r="RCI70" s="235"/>
      <c r="RCJ70" s="235"/>
      <c r="RCK70" s="235"/>
      <c r="RCL70" s="235"/>
      <c r="RCM70" s="235"/>
      <c r="RCN70" s="235"/>
      <c r="RCO70" s="235"/>
      <c r="RCP70" s="235"/>
      <c r="RCQ70" s="235"/>
      <c r="RCR70" s="235"/>
      <c r="RCS70" s="235"/>
      <c r="RCT70" s="235"/>
      <c r="RCU70" s="235"/>
      <c r="RCV70" s="235"/>
      <c r="RCW70" s="235"/>
      <c r="RCX70" s="235"/>
      <c r="RCY70" s="235"/>
      <c r="RCZ70" s="235"/>
      <c r="RDA70" s="235"/>
      <c r="RDB70" s="235"/>
      <c r="RDC70" s="235"/>
      <c r="RDD70" s="235"/>
      <c r="RDE70" s="235"/>
      <c r="RDF70" s="235"/>
      <c r="RDG70" s="235"/>
      <c r="RDH70" s="235"/>
      <c r="RDI70" s="235"/>
      <c r="RDJ70" s="235"/>
      <c r="RDK70" s="235"/>
      <c r="RDL70" s="235"/>
      <c r="RDM70" s="235"/>
      <c r="RDN70" s="235"/>
      <c r="RDO70" s="235"/>
      <c r="RDP70" s="235"/>
      <c r="RDQ70" s="235"/>
      <c r="RDR70" s="235"/>
      <c r="RDS70" s="235"/>
      <c r="RDT70" s="235"/>
      <c r="RDU70" s="235"/>
      <c r="RDV70" s="235"/>
      <c r="RDW70" s="235"/>
      <c r="RDX70" s="235"/>
      <c r="RDY70" s="235"/>
      <c r="RDZ70" s="235"/>
      <c r="REA70" s="235"/>
      <c r="REB70" s="235"/>
      <c r="REC70" s="235"/>
      <c r="RED70" s="235"/>
      <c r="REE70" s="235"/>
      <c r="REF70" s="235"/>
      <c r="REG70" s="235"/>
      <c r="REH70" s="235"/>
      <c r="REI70" s="235"/>
      <c r="REJ70" s="235"/>
      <c r="REK70" s="235"/>
      <c r="REL70" s="235"/>
      <c r="REM70" s="235"/>
      <c r="REN70" s="235"/>
      <c r="REO70" s="235"/>
      <c r="REP70" s="235"/>
      <c r="REQ70" s="235"/>
      <c r="RER70" s="235"/>
      <c r="RES70" s="235"/>
      <c r="RET70" s="235"/>
      <c r="REU70" s="235"/>
      <c r="REV70" s="235"/>
      <c r="REW70" s="235"/>
      <c r="REX70" s="235"/>
      <c r="REY70" s="235"/>
      <c r="REZ70" s="235"/>
      <c r="RFA70" s="235"/>
      <c r="RFB70" s="235"/>
      <c r="RFC70" s="235"/>
      <c r="RFD70" s="235"/>
      <c r="RFE70" s="235"/>
      <c r="RFF70" s="235"/>
      <c r="RFG70" s="235"/>
      <c r="RFH70" s="235"/>
      <c r="RFI70" s="235"/>
      <c r="RFJ70" s="235"/>
      <c r="RFK70" s="235"/>
      <c r="RFL70" s="235"/>
      <c r="RFM70" s="235"/>
      <c r="RFN70" s="235"/>
      <c r="RFO70" s="235"/>
      <c r="RFP70" s="235"/>
      <c r="RFQ70" s="235"/>
      <c r="RFR70" s="235"/>
      <c r="RFS70" s="235"/>
      <c r="RFT70" s="235"/>
      <c r="RFU70" s="235"/>
      <c r="RFV70" s="235"/>
      <c r="RFW70" s="235"/>
      <c r="RFX70" s="235"/>
      <c r="RFY70" s="235"/>
      <c r="RFZ70" s="235"/>
      <c r="RGA70" s="235"/>
      <c r="RGB70" s="235"/>
      <c r="RGC70" s="235"/>
      <c r="RGD70" s="235"/>
      <c r="RGE70" s="235"/>
      <c r="RGF70" s="235"/>
      <c r="RGG70" s="235"/>
      <c r="RGH70" s="235"/>
      <c r="RGI70" s="235"/>
      <c r="RGJ70" s="235"/>
      <c r="RGK70" s="235"/>
      <c r="RGL70" s="235"/>
      <c r="RGM70" s="235"/>
      <c r="RGN70" s="235"/>
      <c r="RGO70" s="235"/>
      <c r="RGP70" s="235"/>
      <c r="RGQ70" s="235"/>
      <c r="RGR70" s="235"/>
      <c r="RGS70" s="235"/>
      <c r="RGT70" s="235"/>
      <c r="RGU70" s="235"/>
      <c r="RGV70" s="235"/>
      <c r="RGW70" s="235"/>
      <c r="RGX70" s="235"/>
      <c r="RGY70" s="235"/>
      <c r="RGZ70" s="235"/>
      <c r="RHA70" s="235"/>
      <c r="RHB70" s="235"/>
      <c r="RHC70" s="235"/>
      <c r="RHD70" s="235"/>
      <c r="RHE70" s="235"/>
      <c r="RHF70" s="235"/>
      <c r="RHG70" s="235"/>
      <c r="RHH70" s="235"/>
      <c r="RHI70" s="235"/>
      <c r="RHJ70" s="235"/>
      <c r="RHK70" s="235"/>
      <c r="RHL70" s="235"/>
      <c r="RHM70" s="235"/>
      <c r="RHN70" s="235"/>
      <c r="RHO70" s="235"/>
      <c r="RHP70" s="235"/>
      <c r="RHQ70" s="235"/>
      <c r="RHR70" s="235"/>
      <c r="RHS70" s="235"/>
      <c r="RHT70" s="235"/>
      <c r="RHU70" s="235"/>
      <c r="RHV70" s="235"/>
      <c r="RHW70" s="235"/>
      <c r="RHX70" s="235"/>
      <c r="RHY70" s="235"/>
      <c r="RHZ70" s="235"/>
      <c r="RIA70" s="235"/>
      <c r="RIB70" s="235"/>
      <c r="RIC70" s="235"/>
      <c r="RID70" s="235"/>
      <c r="RIE70" s="235"/>
      <c r="RIF70" s="235"/>
      <c r="RIG70" s="235"/>
      <c r="RIH70" s="235"/>
      <c r="RII70" s="235"/>
      <c r="RIJ70" s="235"/>
      <c r="RIK70" s="235"/>
      <c r="RIL70" s="235"/>
      <c r="RIM70" s="235"/>
      <c r="RIN70" s="235"/>
      <c r="RIO70" s="235"/>
      <c r="RIP70" s="235"/>
      <c r="RIQ70" s="235"/>
      <c r="RIR70" s="235"/>
      <c r="RIS70" s="235"/>
      <c r="RIT70" s="235"/>
      <c r="RIU70" s="235"/>
      <c r="RIV70" s="235"/>
      <c r="RIW70" s="235"/>
      <c r="RIX70" s="235"/>
      <c r="RIY70" s="235"/>
      <c r="RIZ70" s="235"/>
      <c r="RJA70" s="235"/>
      <c r="RJB70" s="235"/>
      <c r="RJC70" s="235"/>
      <c r="RJD70" s="235"/>
      <c r="RJE70" s="235"/>
      <c r="RJF70" s="235"/>
      <c r="RJG70" s="235"/>
      <c r="RJH70" s="235"/>
      <c r="RJI70" s="235"/>
      <c r="RJJ70" s="235"/>
      <c r="RJK70" s="235"/>
      <c r="RJL70" s="235"/>
      <c r="RJM70" s="235"/>
      <c r="RJN70" s="235"/>
      <c r="RJO70" s="235"/>
      <c r="RJP70" s="235"/>
      <c r="RJQ70" s="235"/>
      <c r="RJR70" s="235"/>
      <c r="RJS70" s="235"/>
      <c r="RJT70" s="235"/>
      <c r="RJU70" s="235"/>
      <c r="RJV70" s="235"/>
      <c r="RJW70" s="235"/>
      <c r="RJX70" s="235"/>
      <c r="RJY70" s="235"/>
      <c r="RJZ70" s="235"/>
      <c r="RKA70" s="235"/>
      <c r="RKB70" s="235"/>
      <c r="RKC70" s="235"/>
      <c r="RKD70" s="235"/>
      <c r="RKE70" s="235"/>
      <c r="RKF70" s="235"/>
      <c r="RKG70" s="235"/>
      <c r="RKH70" s="235"/>
      <c r="RKI70" s="235"/>
      <c r="RKJ70" s="235"/>
      <c r="RKK70" s="235"/>
      <c r="RKL70" s="235"/>
      <c r="RKM70" s="235"/>
      <c r="RKN70" s="235"/>
      <c r="RKO70" s="235"/>
      <c r="RKP70" s="235"/>
      <c r="RKQ70" s="235"/>
      <c r="RKR70" s="235"/>
      <c r="RKS70" s="235"/>
      <c r="RKT70" s="235"/>
      <c r="RKU70" s="235"/>
      <c r="RKV70" s="235"/>
      <c r="RKW70" s="235"/>
      <c r="RKX70" s="235"/>
      <c r="RKY70" s="235"/>
      <c r="RKZ70" s="235"/>
      <c r="RLA70" s="235"/>
      <c r="RLB70" s="235"/>
      <c r="RLC70" s="235"/>
      <c r="RLD70" s="235"/>
      <c r="RLE70" s="235"/>
      <c r="RLF70" s="235"/>
      <c r="RLG70" s="235"/>
      <c r="RLH70" s="235"/>
      <c r="RLI70" s="235"/>
      <c r="RLJ70" s="235"/>
      <c r="RLK70" s="235"/>
      <c r="RLL70" s="235"/>
      <c r="RLM70" s="235"/>
      <c r="RLN70" s="235"/>
      <c r="RLO70" s="235"/>
      <c r="RLP70" s="235"/>
      <c r="RLQ70" s="235"/>
      <c r="RLR70" s="235"/>
      <c r="RLS70" s="235"/>
      <c r="RLT70" s="235"/>
      <c r="RLU70" s="235"/>
      <c r="RLV70" s="235"/>
      <c r="RLW70" s="235"/>
      <c r="RLX70" s="235"/>
      <c r="RLY70" s="235"/>
      <c r="RLZ70" s="235"/>
      <c r="RMA70" s="235"/>
      <c r="RMB70" s="235"/>
      <c r="RMC70" s="235"/>
      <c r="RMD70" s="235"/>
      <c r="RME70" s="235"/>
      <c r="RMF70" s="235"/>
      <c r="RMG70" s="235"/>
      <c r="RMH70" s="235"/>
      <c r="RMI70" s="235"/>
      <c r="RMJ70" s="235"/>
      <c r="RMK70" s="235"/>
      <c r="RML70" s="235"/>
      <c r="RMM70" s="235"/>
      <c r="RMN70" s="235"/>
      <c r="RMO70" s="235"/>
      <c r="RMP70" s="235"/>
      <c r="RMQ70" s="235"/>
      <c r="RMR70" s="235"/>
      <c r="RMS70" s="235"/>
      <c r="RMT70" s="235"/>
      <c r="RMU70" s="235"/>
      <c r="RMV70" s="235"/>
      <c r="RMW70" s="235"/>
      <c r="RMX70" s="235"/>
      <c r="RMY70" s="235"/>
      <c r="RMZ70" s="235"/>
      <c r="RNA70" s="235"/>
      <c r="RNB70" s="235"/>
      <c r="RNC70" s="235"/>
      <c r="RND70" s="235"/>
      <c r="RNE70" s="235"/>
      <c r="RNF70" s="235"/>
      <c r="RNG70" s="235"/>
      <c r="RNH70" s="235"/>
      <c r="RNI70" s="235"/>
      <c r="RNJ70" s="235"/>
      <c r="RNK70" s="235"/>
      <c r="RNL70" s="235"/>
      <c r="RNM70" s="235"/>
      <c r="RNN70" s="235"/>
      <c r="RNO70" s="235"/>
      <c r="RNP70" s="235"/>
      <c r="RNQ70" s="235"/>
      <c r="RNR70" s="235"/>
      <c r="RNS70" s="235"/>
      <c r="RNT70" s="235"/>
      <c r="RNU70" s="235"/>
      <c r="RNV70" s="235"/>
      <c r="RNW70" s="235"/>
      <c r="RNX70" s="235"/>
      <c r="RNY70" s="235"/>
      <c r="RNZ70" s="235"/>
      <c r="ROA70" s="235"/>
      <c r="ROB70" s="235"/>
      <c r="ROC70" s="235"/>
      <c r="ROD70" s="235"/>
      <c r="ROE70" s="235"/>
      <c r="ROF70" s="235"/>
      <c r="ROG70" s="235"/>
      <c r="ROH70" s="235"/>
      <c r="ROI70" s="235"/>
      <c r="ROJ70" s="235"/>
      <c r="ROK70" s="235"/>
      <c r="ROL70" s="235"/>
      <c r="ROM70" s="235"/>
      <c r="RON70" s="235"/>
      <c r="ROO70" s="235"/>
      <c r="ROP70" s="235"/>
      <c r="ROQ70" s="235"/>
      <c r="ROR70" s="235"/>
      <c r="ROS70" s="235"/>
      <c r="ROT70" s="235"/>
      <c r="ROU70" s="235"/>
      <c r="ROV70" s="235"/>
      <c r="ROW70" s="235"/>
      <c r="ROX70" s="235"/>
      <c r="ROY70" s="235"/>
      <c r="ROZ70" s="235"/>
      <c r="RPA70" s="235"/>
      <c r="RPB70" s="235"/>
      <c r="RPC70" s="235"/>
      <c r="RPD70" s="235"/>
      <c r="RPE70" s="235"/>
      <c r="RPF70" s="235"/>
      <c r="RPG70" s="235"/>
      <c r="RPH70" s="235"/>
      <c r="RPI70" s="235"/>
      <c r="RPJ70" s="235"/>
      <c r="RPK70" s="235"/>
      <c r="RPL70" s="235"/>
      <c r="RPM70" s="235"/>
      <c r="RPN70" s="235"/>
      <c r="RPO70" s="235"/>
      <c r="RPP70" s="235"/>
      <c r="RPQ70" s="235"/>
      <c r="RPR70" s="235"/>
      <c r="RPS70" s="235"/>
      <c r="RPT70" s="235"/>
      <c r="RPU70" s="235"/>
      <c r="RPV70" s="235"/>
      <c r="RPW70" s="235"/>
      <c r="RPX70" s="235"/>
      <c r="RPY70" s="235"/>
      <c r="RPZ70" s="235"/>
      <c r="RQA70" s="235"/>
      <c r="RQB70" s="235"/>
      <c r="RQC70" s="235"/>
      <c r="RQD70" s="235"/>
      <c r="RQE70" s="235"/>
      <c r="RQF70" s="235"/>
      <c r="RQG70" s="235"/>
      <c r="RQH70" s="235"/>
      <c r="RQI70" s="235"/>
      <c r="RQJ70" s="235"/>
      <c r="RQK70" s="235"/>
      <c r="RQL70" s="235"/>
      <c r="RQM70" s="235"/>
      <c r="RQN70" s="235"/>
      <c r="RQO70" s="235"/>
      <c r="RQP70" s="235"/>
      <c r="RQQ70" s="235"/>
      <c r="RQR70" s="235"/>
      <c r="RQS70" s="235"/>
      <c r="RQT70" s="235"/>
      <c r="RQU70" s="235"/>
      <c r="RQV70" s="235"/>
      <c r="RQW70" s="235"/>
      <c r="RQX70" s="235"/>
      <c r="RQY70" s="235"/>
      <c r="RQZ70" s="235"/>
      <c r="RRA70" s="235"/>
      <c r="RRB70" s="235"/>
      <c r="RRC70" s="235"/>
      <c r="RRD70" s="235"/>
      <c r="RRE70" s="235"/>
      <c r="RRF70" s="235"/>
      <c r="RRG70" s="235"/>
      <c r="RRH70" s="235"/>
      <c r="RRI70" s="235"/>
      <c r="RRJ70" s="235"/>
      <c r="RRK70" s="235"/>
      <c r="RRL70" s="235"/>
      <c r="RRM70" s="235"/>
      <c r="RRN70" s="235"/>
      <c r="RRO70" s="235"/>
      <c r="RRP70" s="235"/>
      <c r="RRQ70" s="235"/>
      <c r="RRR70" s="235"/>
      <c r="RRS70" s="235"/>
      <c r="RRT70" s="235"/>
      <c r="RRU70" s="235"/>
      <c r="RRV70" s="235"/>
      <c r="RRW70" s="235"/>
      <c r="RRX70" s="235"/>
      <c r="RRY70" s="235"/>
      <c r="RRZ70" s="235"/>
      <c r="RSA70" s="235"/>
      <c r="RSB70" s="235"/>
      <c r="RSC70" s="235"/>
      <c r="RSD70" s="235"/>
      <c r="RSE70" s="235"/>
      <c r="RSF70" s="235"/>
      <c r="RSG70" s="235"/>
      <c r="RSH70" s="235"/>
      <c r="RSI70" s="235"/>
      <c r="RSJ70" s="235"/>
      <c r="RSK70" s="235"/>
      <c r="RSL70" s="235"/>
      <c r="RSM70" s="235"/>
      <c r="RSN70" s="235"/>
      <c r="RSO70" s="235"/>
      <c r="RSP70" s="235"/>
      <c r="RSQ70" s="235"/>
      <c r="RSR70" s="235"/>
      <c r="RSS70" s="235"/>
      <c r="RST70" s="235"/>
      <c r="RSU70" s="235"/>
      <c r="RSV70" s="235"/>
      <c r="RSW70" s="235"/>
      <c r="RSX70" s="235"/>
      <c r="RSY70" s="235"/>
      <c r="RSZ70" s="235"/>
      <c r="RTA70" s="235"/>
      <c r="RTB70" s="235"/>
      <c r="RTC70" s="235"/>
      <c r="RTD70" s="235"/>
      <c r="RTE70" s="235"/>
      <c r="RTF70" s="235"/>
      <c r="RTG70" s="235"/>
      <c r="RTH70" s="235"/>
      <c r="RTI70" s="235"/>
      <c r="RTJ70" s="235"/>
      <c r="RTK70" s="235"/>
      <c r="RTL70" s="235"/>
      <c r="RTM70" s="235"/>
      <c r="RTN70" s="235"/>
      <c r="RTO70" s="235"/>
      <c r="RTP70" s="235"/>
      <c r="RTQ70" s="235"/>
      <c r="RTR70" s="235"/>
      <c r="RTS70" s="235"/>
      <c r="RTT70" s="235"/>
      <c r="RTU70" s="235"/>
      <c r="RTV70" s="235"/>
      <c r="RTW70" s="235"/>
      <c r="RTX70" s="235"/>
      <c r="RTY70" s="235"/>
      <c r="RTZ70" s="235"/>
      <c r="RUA70" s="235"/>
      <c r="RUB70" s="235"/>
      <c r="RUC70" s="235"/>
      <c r="RUD70" s="235"/>
      <c r="RUE70" s="235"/>
      <c r="RUF70" s="235"/>
      <c r="RUG70" s="235"/>
      <c r="RUH70" s="235"/>
      <c r="RUI70" s="235"/>
      <c r="RUJ70" s="235"/>
      <c r="RUK70" s="235"/>
      <c r="RUL70" s="235"/>
      <c r="RUM70" s="235"/>
      <c r="RUN70" s="235"/>
      <c r="RUO70" s="235"/>
      <c r="RUP70" s="235"/>
      <c r="RUQ70" s="235"/>
      <c r="RUR70" s="235"/>
      <c r="RUS70" s="235"/>
      <c r="RUT70" s="235"/>
      <c r="RUU70" s="235"/>
      <c r="RUV70" s="235"/>
      <c r="RUW70" s="235"/>
      <c r="RUX70" s="235"/>
      <c r="RUY70" s="235"/>
      <c r="RUZ70" s="235"/>
      <c r="RVA70" s="235"/>
      <c r="RVB70" s="235"/>
      <c r="RVC70" s="235"/>
      <c r="RVD70" s="235"/>
      <c r="RVE70" s="235"/>
      <c r="RVF70" s="235"/>
      <c r="RVG70" s="235"/>
      <c r="RVH70" s="235"/>
      <c r="RVI70" s="235"/>
      <c r="RVJ70" s="235"/>
      <c r="RVK70" s="235"/>
      <c r="RVL70" s="235"/>
      <c r="RVM70" s="235"/>
      <c r="RVN70" s="235"/>
      <c r="RVO70" s="235"/>
      <c r="RVP70" s="235"/>
      <c r="RVQ70" s="235"/>
      <c r="RVR70" s="235"/>
      <c r="RVS70" s="235"/>
      <c r="RVT70" s="235"/>
      <c r="RVU70" s="235"/>
      <c r="RVV70" s="235"/>
      <c r="RVW70" s="235"/>
      <c r="RVX70" s="235"/>
      <c r="RVY70" s="235"/>
      <c r="RVZ70" s="235"/>
      <c r="RWA70" s="235"/>
      <c r="RWB70" s="235"/>
      <c r="RWC70" s="235"/>
      <c r="RWD70" s="235"/>
      <c r="RWE70" s="235"/>
      <c r="RWF70" s="235"/>
      <c r="RWG70" s="235"/>
      <c r="RWH70" s="235"/>
      <c r="RWI70" s="235"/>
      <c r="RWJ70" s="235"/>
      <c r="RWK70" s="235"/>
      <c r="RWL70" s="235"/>
      <c r="RWM70" s="235"/>
      <c r="RWN70" s="235"/>
      <c r="RWO70" s="235"/>
      <c r="RWP70" s="235"/>
      <c r="RWQ70" s="235"/>
      <c r="RWR70" s="235"/>
      <c r="RWS70" s="235"/>
      <c r="RWT70" s="235"/>
      <c r="RWU70" s="235"/>
      <c r="RWV70" s="235"/>
      <c r="RWW70" s="235"/>
      <c r="RWX70" s="235"/>
      <c r="RWY70" s="235"/>
      <c r="RWZ70" s="235"/>
      <c r="RXA70" s="235"/>
      <c r="RXB70" s="235"/>
      <c r="RXC70" s="235"/>
      <c r="RXD70" s="235"/>
      <c r="RXE70" s="235"/>
      <c r="RXF70" s="235"/>
      <c r="RXG70" s="235"/>
      <c r="RXH70" s="235"/>
      <c r="RXI70" s="235"/>
      <c r="RXJ70" s="235"/>
      <c r="RXK70" s="235"/>
      <c r="RXL70" s="235"/>
      <c r="RXM70" s="235"/>
      <c r="RXN70" s="235"/>
      <c r="RXO70" s="235"/>
      <c r="RXP70" s="235"/>
      <c r="RXQ70" s="235"/>
      <c r="RXR70" s="235"/>
      <c r="RXS70" s="235"/>
      <c r="RXT70" s="235"/>
      <c r="RXU70" s="235"/>
      <c r="RXV70" s="235"/>
      <c r="RXW70" s="235"/>
      <c r="RXX70" s="235"/>
      <c r="RXY70" s="235"/>
      <c r="RXZ70" s="235"/>
      <c r="RYA70" s="235"/>
      <c r="RYB70" s="235"/>
      <c r="RYC70" s="235"/>
      <c r="RYD70" s="235"/>
      <c r="RYE70" s="235"/>
      <c r="RYF70" s="235"/>
      <c r="RYG70" s="235"/>
      <c r="RYH70" s="235"/>
      <c r="RYI70" s="235"/>
      <c r="RYJ70" s="235"/>
      <c r="RYK70" s="235"/>
      <c r="RYL70" s="235"/>
      <c r="RYM70" s="235"/>
      <c r="RYN70" s="235"/>
      <c r="RYO70" s="235"/>
      <c r="RYP70" s="235"/>
      <c r="RYQ70" s="235"/>
      <c r="RYR70" s="235"/>
      <c r="RYS70" s="235"/>
      <c r="RYT70" s="235"/>
      <c r="RYU70" s="235"/>
      <c r="RYV70" s="235"/>
      <c r="RYW70" s="235"/>
      <c r="RYX70" s="235"/>
      <c r="RYY70" s="235"/>
      <c r="RYZ70" s="235"/>
      <c r="RZA70" s="235"/>
      <c r="RZB70" s="235"/>
      <c r="RZC70" s="235"/>
      <c r="RZD70" s="235"/>
      <c r="RZE70" s="235"/>
      <c r="RZF70" s="235"/>
      <c r="RZG70" s="235"/>
      <c r="RZH70" s="235"/>
      <c r="RZI70" s="235"/>
      <c r="RZJ70" s="235"/>
      <c r="RZK70" s="235"/>
      <c r="RZL70" s="235"/>
      <c r="RZM70" s="235"/>
      <c r="RZN70" s="235"/>
      <c r="RZO70" s="235"/>
      <c r="RZP70" s="235"/>
      <c r="RZQ70" s="235"/>
      <c r="RZR70" s="235"/>
      <c r="RZS70" s="235"/>
      <c r="RZT70" s="235"/>
      <c r="RZU70" s="235"/>
      <c r="RZV70" s="235"/>
      <c r="RZW70" s="235"/>
      <c r="RZX70" s="235"/>
      <c r="RZY70" s="235"/>
      <c r="RZZ70" s="235"/>
      <c r="SAA70" s="235"/>
      <c r="SAB70" s="235"/>
      <c r="SAC70" s="235"/>
      <c r="SAD70" s="235"/>
      <c r="SAE70" s="235"/>
      <c r="SAF70" s="235"/>
      <c r="SAG70" s="235"/>
      <c r="SAH70" s="235"/>
      <c r="SAI70" s="235"/>
      <c r="SAJ70" s="235"/>
      <c r="SAK70" s="235"/>
      <c r="SAL70" s="235"/>
      <c r="SAM70" s="235"/>
      <c r="SAN70" s="235"/>
      <c r="SAO70" s="235"/>
      <c r="SAP70" s="235"/>
      <c r="SAQ70" s="235"/>
      <c r="SAR70" s="235"/>
      <c r="SAS70" s="235"/>
      <c r="SAT70" s="235"/>
      <c r="SAU70" s="235"/>
      <c r="SAV70" s="235"/>
      <c r="SAW70" s="235"/>
      <c r="SAX70" s="235"/>
      <c r="SAY70" s="235"/>
      <c r="SAZ70" s="235"/>
      <c r="SBA70" s="235"/>
      <c r="SBB70" s="235"/>
      <c r="SBC70" s="235"/>
      <c r="SBD70" s="235"/>
      <c r="SBE70" s="235"/>
      <c r="SBF70" s="235"/>
      <c r="SBG70" s="235"/>
      <c r="SBH70" s="235"/>
      <c r="SBI70" s="235"/>
      <c r="SBJ70" s="235"/>
      <c r="SBK70" s="235"/>
      <c r="SBL70" s="235"/>
      <c r="SBM70" s="235"/>
      <c r="SBN70" s="235"/>
      <c r="SBO70" s="235"/>
      <c r="SBP70" s="235"/>
      <c r="SBQ70" s="235"/>
      <c r="SBR70" s="235"/>
      <c r="SBS70" s="235"/>
      <c r="SBT70" s="235"/>
      <c r="SBU70" s="235"/>
      <c r="SBV70" s="235"/>
      <c r="SBW70" s="235"/>
      <c r="SBX70" s="235"/>
      <c r="SBY70" s="235"/>
      <c r="SBZ70" s="235"/>
      <c r="SCA70" s="235"/>
      <c r="SCB70" s="235"/>
      <c r="SCC70" s="235"/>
      <c r="SCD70" s="235"/>
      <c r="SCE70" s="235"/>
      <c r="SCF70" s="235"/>
      <c r="SCG70" s="235"/>
      <c r="SCH70" s="235"/>
      <c r="SCI70" s="235"/>
      <c r="SCJ70" s="235"/>
      <c r="SCK70" s="235"/>
      <c r="SCL70" s="235"/>
      <c r="SCM70" s="235"/>
      <c r="SCN70" s="235"/>
      <c r="SCO70" s="235"/>
      <c r="SCP70" s="235"/>
      <c r="SCQ70" s="235"/>
      <c r="SCR70" s="235"/>
      <c r="SCS70" s="235"/>
      <c r="SCT70" s="235"/>
      <c r="SCU70" s="235"/>
      <c r="SCV70" s="235"/>
      <c r="SCW70" s="235"/>
      <c r="SCX70" s="235"/>
      <c r="SCY70" s="235"/>
      <c r="SCZ70" s="235"/>
      <c r="SDA70" s="235"/>
      <c r="SDB70" s="235"/>
      <c r="SDC70" s="235"/>
      <c r="SDD70" s="235"/>
      <c r="SDE70" s="235"/>
      <c r="SDF70" s="235"/>
      <c r="SDG70" s="235"/>
      <c r="SDH70" s="235"/>
      <c r="SDI70" s="235"/>
      <c r="SDJ70" s="235"/>
      <c r="SDK70" s="235"/>
      <c r="SDL70" s="235"/>
      <c r="SDM70" s="235"/>
      <c r="SDN70" s="235"/>
      <c r="SDO70" s="235"/>
      <c r="SDP70" s="235"/>
      <c r="SDQ70" s="235"/>
      <c r="SDR70" s="235"/>
      <c r="SDS70" s="235"/>
      <c r="SDT70" s="235"/>
      <c r="SDU70" s="235"/>
      <c r="SDV70" s="235"/>
      <c r="SDW70" s="235"/>
      <c r="SDX70" s="235"/>
      <c r="SDY70" s="235"/>
      <c r="SDZ70" s="235"/>
      <c r="SEA70" s="235"/>
      <c r="SEB70" s="235"/>
      <c r="SEC70" s="235"/>
      <c r="SED70" s="235"/>
      <c r="SEE70" s="235"/>
      <c r="SEF70" s="235"/>
      <c r="SEG70" s="235"/>
      <c r="SEH70" s="235"/>
      <c r="SEI70" s="235"/>
      <c r="SEJ70" s="235"/>
      <c r="SEK70" s="235"/>
      <c r="SEL70" s="235"/>
      <c r="SEM70" s="235"/>
      <c r="SEN70" s="235"/>
      <c r="SEO70" s="235"/>
      <c r="SEP70" s="235"/>
      <c r="SEQ70" s="235"/>
      <c r="SER70" s="235"/>
      <c r="SES70" s="235"/>
      <c r="SET70" s="235"/>
      <c r="SEU70" s="235"/>
      <c r="SEV70" s="235"/>
      <c r="SEW70" s="235"/>
      <c r="SEX70" s="235"/>
      <c r="SEY70" s="235"/>
      <c r="SEZ70" s="235"/>
      <c r="SFA70" s="235"/>
      <c r="SFB70" s="235"/>
      <c r="SFC70" s="235"/>
      <c r="SFD70" s="235"/>
      <c r="SFE70" s="235"/>
      <c r="SFF70" s="235"/>
      <c r="SFG70" s="235"/>
      <c r="SFH70" s="235"/>
      <c r="SFI70" s="235"/>
      <c r="SFJ70" s="235"/>
      <c r="SFK70" s="235"/>
      <c r="SFL70" s="235"/>
      <c r="SFM70" s="235"/>
      <c r="SFN70" s="235"/>
      <c r="SFO70" s="235"/>
      <c r="SFP70" s="235"/>
      <c r="SFQ70" s="235"/>
      <c r="SFR70" s="235"/>
      <c r="SFS70" s="235"/>
      <c r="SFT70" s="235"/>
      <c r="SFU70" s="235"/>
      <c r="SFV70" s="235"/>
      <c r="SFW70" s="235"/>
      <c r="SFX70" s="235"/>
      <c r="SFY70" s="235"/>
      <c r="SFZ70" s="235"/>
      <c r="SGA70" s="235"/>
      <c r="SGB70" s="235"/>
      <c r="SGC70" s="235"/>
      <c r="SGD70" s="235"/>
      <c r="SGE70" s="235"/>
      <c r="SGF70" s="235"/>
      <c r="SGG70" s="235"/>
      <c r="SGH70" s="235"/>
      <c r="SGI70" s="235"/>
      <c r="SGJ70" s="235"/>
      <c r="SGK70" s="235"/>
      <c r="SGL70" s="235"/>
      <c r="SGM70" s="235"/>
      <c r="SGN70" s="235"/>
      <c r="SGO70" s="235"/>
      <c r="SGP70" s="235"/>
      <c r="SGQ70" s="235"/>
      <c r="SGR70" s="235"/>
      <c r="SGS70" s="235"/>
      <c r="SGT70" s="235"/>
      <c r="SGU70" s="235"/>
      <c r="SGV70" s="235"/>
      <c r="SGW70" s="235"/>
      <c r="SGX70" s="235"/>
      <c r="SGY70" s="235"/>
      <c r="SGZ70" s="235"/>
      <c r="SHA70" s="235"/>
      <c r="SHB70" s="235"/>
      <c r="SHC70" s="235"/>
      <c r="SHD70" s="235"/>
      <c r="SHE70" s="235"/>
      <c r="SHF70" s="235"/>
      <c r="SHG70" s="235"/>
      <c r="SHH70" s="235"/>
      <c r="SHI70" s="235"/>
      <c r="SHJ70" s="235"/>
      <c r="SHK70" s="235"/>
      <c r="SHL70" s="235"/>
      <c r="SHM70" s="235"/>
      <c r="SHN70" s="235"/>
      <c r="SHO70" s="235"/>
      <c r="SHP70" s="235"/>
      <c r="SHQ70" s="235"/>
      <c r="SHR70" s="235"/>
      <c r="SHS70" s="235"/>
      <c r="SHT70" s="235"/>
      <c r="SHU70" s="235"/>
      <c r="SHV70" s="235"/>
      <c r="SHW70" s="235"/>
      <c r="SHX70" s="235"/>
      <c r="SHY70" s="235"/>
      <c r="SHZ70" s="235"/>
      <c r="SIA70" s="235"/>
      <c r="SIB70" s="235"/>
      <c r="SIC70" s="235"/>
      <c r="SID70" s="235"/>
      <c r="SIE70" s="235"/>
      <c r="SIF70" s="235"/>
      <c r="SIG70" s="235"/>
      <c r="SIH70" s="235"/>
      <c r="SII70" s="235"/>
      <c r="SIJ70" s="235"/>
      <c r="SIK70" s="235"/>
      <c r="SIL70" s="235"/>
      <c r="SIM70" s="235"/>
      <c r="SIN70" s="235"/>
      <c r="SIO70" s="235"/>
      <c r="SIP70" s="235"/>
      <c r="SIQ70" s="235"/>
      <c r="SIR70" s="235"/>
      <c r="SIS70" s="235"/>
      <c r="SIT70" s="235"/>
      <c r="SIU70" s="235"/>
      <c r="SIV70" s="235"/>
      <c r="SIW70" s="235"/>
      <c r="SIX70" s="235"/>
      <c r="SIY70" s="235"/>
      <c r="SIZ70" s="235"/>
      <c r="SJA70" s="235"/>
      <c r="SJB70" s="235"/>
      <c r="SJC70" s="235"/>
      <c r="SJD70" s="235"/>
      <c r="SJE70" s="235"/>
      <c r="SJF70" s="235"/>
      <c r="SJG70" s="235"/>
      <c r="SJH70" s="235"/>
      <c r="SJI70" s="235"/>
      <c r="SJJ70" s="235"/>
      <c r="SJK70" s="235"/>
      <c r="SJL70" s="235"/>
      <c r="SJM70" s="235"/>
      <c r="SJN70" s="235"/>
      <c r="SJO70" s="235"/>
      <c r="SJP70" s="235"/>
      <c r="SJQ70" s="235"/>
      <c r="SJR70" s="235"/>
      <c r="SJS70" s="235"/>
      <c r="SJT70" s="235"/>
      <c r="SJU70" s="235"/>
      <c r="SJV70" s="235"/>
      <c r="SJW70" s="235"/>
      <c r="SJX70" s="235"/>
      <c r="SJY70" s="235"/>
      <c r="SJZ70" s="235"/>
      <c r="SKA70" s="235"/>
      <c r="SKB70" s="235"/>
      <c r="SKC70" s="235"/>
      <c r="SKD70" s="235"/>
      <c r="SKE70" s="235"/>
      <c r="SKF70" s="235"/>
      <c r="SKG70" s="235"/>
      <c r="SKH70" s="235"/>
      <c r="SKI70" s="235"/>
      <c r="SKJ70" s="235"/>
      <c r="SKK70" s="235"/>
      <c r="SKL70" s="235"/>
      <c r="SKM70" s="235"/>
      <c r="SKN70" s="235"/>
      <c r="SKO70" s="235"/>
      <c r="SKP70" s="235"/>
      <c r="SKQ70" s="235"/>
      <c r="SKR70" s="235"/>
      <c r="SKS70" s="235"/>
      <c r="SKT70" s="235"/>
      <c r="SKU70" s="235"/>
      <c r="SKV70" s="235"/>
      <c r="SKW70" s="235"/>
      <c r="SKX70" s="235"/>
      <c r="SKY70" s="235"/>
      <c r="SKZ70" s="235"/>
      <c r="SLA70" s="235"/>
      <c r="SLB70" s="235"/>
      <c r="SLC70" s="235"/>
      <c r="SLD70" s="235"/>
      <c r="SLE70" s="235"/>
      <c r="SLF70" s="235"/>
      <c r="SLG70" s="235"/>
      <c r="SLH70" s="235"/>
      <c r="SLI70" s="235"/>
      <c r="SLJ70" s="235"/>
      <c r="SLK70" s="235"/>
      <c r="SLL70" s="235"/>
      <c r="SLM70" s="235"/>
      <c r="SLN70" s="235"/>
      <c r="SLO70" s="235"/>
      <c r="SLP70" s="235"/>
      <c r="SLQ70" s="235"/>
      <c r="SLR70" s="235"/>
      <c r="SLS70" s="235"/>
      <c r="SLT70" s="235"/>
      <c r="SLU70" s="235"/>
      <c r="SLV70" s="235"/>
      <c r="SLW70" s="235"/>
      <c r="SLX70" s="235"/>
      <c r="SLY70" s="235"/>
      <c r="SLZ70" s="235"/>
      <c r="SMA70" s="235"/>
      <c r="SMB70" s="235"/>
      <c r="SMC70" s="235"/>
      <c r="SMD70" s="235"/>
      <c r="SME70" s="235"/>
      <c r="SMF70" s="235"/>
      <c r="SMG70" s="235"/>
      <c r="SMH70" s="235"/>
      <c r="SMI70" s="235"/>
      <c r="SMJ70" s="235"/>
      <c r="SMK70" s="235"/>
      <c r="SML70" s="235"/>
      <c r="SMM70" s="235"/>
      <c r="SMN70" s="235"/>
      <c r="SMO70" s="235"/>
      <c r="SMP70" s="235"/>
      <c r="SMQ70" s="235"/>
      <c r="SMR70" s="235"/>
      <c r="SMS70" s="235"/>
      <c r="SMT70" s="235"/>
      <c r="SMU70" s="235"/>
      <c r="SMV70" s="235"/>
      <c r="SMW70" s="235"/>
      <c r="SMX70" s="235"/>
      <c r="SMY70" s="235"/>
      <c r="SMZ70" s="235"/>
      <c r="SNA70" s="235"/>
      <c r="SNB70" s="235"/>
      <c r="SNC70" s="235"/>
      <c r="SND70" s="235"/>
      <c r="SNE70" s="235"/>
      <c r="SNF70" s="235"/>
      <c r="SNG70" s="235"/>
      <c r="SNH70" s="235"/>
      <c r="SNI70" s="235"/>
      <c r="SNJ70" s="235"/>
      <c r="SNK70" s="235"/>
      <c r="SNL70" s="235"/>
      <c r="SNM70" s="235"/>
      <c r="SNN70" s="235"/>
      <c r="SNO70" s="235"/>
      <c r="SNP70" s="235"/>
      <c r="SNQ70" s="235"/>
      <c r="SNR70" s="235"/>
      <c r="SNS70" s="235"/>
      <c r="SNT70" s="235"/>
      <c r="SNU70" s="235"/>
      <c r="SNV70" s="235"/>
      <c r="SNW70" s="235"/>
      <c r="SNX70" s="235"/>
      <c r="SNY70" s="235"/>
      <c r="SNZ70" s="235"/>
      <c r="SOA70" s="235"/>
      <c r="SOB70" s="235"/>
      <c r="SOC70" s="235"/>
      <c r="SOD70" s="235"/>
      <c r="SOE70" s="235"/>
      <c r="SOF70" s="235"/>
      <c r="SOG70" s="235"/>
      <c r="SOH70" s="235"/>
      <c r="SOI70" s="235"/>
      <c r="SOJ70" s="235"/>
      <c r="SOK70" s="235"/>
      <c r="SOL70" s="235"/>
      <c r="SOM70" s="235"/>
      <c r="SON70" s="235"/>
      <c r="SOO70" s="235"/>
      <c r="SOP70" s="235"/>
      <c r="SOQ70" s="235"/>
      <c r="SOR70" s="235"/>
      <c r="SOS70" s="235"/>
      <c r="SOT70" s="235"/>
      <c r="SOU70" s="235"/>
      <c r="SOV70" s="235"/>
      <c r="SOW70" s="235"/>
      <c r="SOX70" s="235"/>
      <c r="SOY70" s="235"/>
      <c r="SOZ70" s="235"/>
      <c r="SPA70" s="235"/>
      <c r="SPB70" s="235"/>
      <c r="SPC70" s="235"/>
      <c r="SPD70" s="235"/>
      <c r="SPE70" s="235"/>
      <c r="SPF70" s="235"/>
      <c r="SPG70" s="235"/>
      <c r="SPH70" s="235"/>
      <c r="SPI70" s="235"/>
      <c r="SPJ70" s="235"/>
      <c r="SPK70" s="235"/>
      <c r="SPL70" s="235"/>
      <c r="SPM70" s="235"/>
      <c r="SPN70" s="235"/>
      <c r="SPO70" s="235"/>
      <c r="SPP70" s="235"/>
      <c r="SPQ70" s="235"/>
      <c r="SPR70" s="235"/>
      <c r="SPS70" s="235"/>
      <c r="SPT70" s="235"/>
      <c r="SPU70" s="235"/>
      <c r="SPV70" s="235"/>
      <c r="SPW70" s="235"/>
      <c r="SPX70" s="235"/>
      <c r="SPY70" s="235"/>
      <c r="SPZ70" s="235"/>
      <c r="SQA70" s="235"/>
      <c r="SQB70" s="235"/>
      <c r="SQC70" s="235"/>
      <c r="SQD70" s="235"/>
      <c r="SQE70" s="235"/>
      <c r="SQF70" s="235"/>
      <c r="SQG70" s="235"/>
      <c r="SQH70" s="235"/>
      <c r="SQI70" s="235"/>
      <c r="SQJ70" s="235"/>
      <c r="SQK70" s="235"/>
      <c r="SQL70" s="235"/>
      <c r="SQM70" s="235"/>
      <c r="SQN70" s="235"/>
      <c r="SQO70" s="235"/>
      <c r="SQP70" s="235"/>
      <c r="SQQ70" s="235"/>
      <c r="SQR70" s="235"/>
      <c r="SQS70" s="235"/>
      <c r="SQT70" s="235"/>
      <c r="SQU70" s="235"/>
      <c r="SQV70" s="235"/>
      <c r="SQW70" s="235"/>
      <c r="SQX70" s="235"/>
      <c r="SQY70" s="235"/>
      <c r="SQZ70" s="235"/>
      <c r="SRA70" s="235"/>
      <c r="SRB70" s="235"/>
      <c r="SRC70" s="235"/>
      <c r="SRD70" s="235"/>
      <c r="SRE70" s="235"/>
      <c r="SRF70" s="235"/>
      <c r="SRG70" s="235"/>
      <c r="SRH70" s="235"/>
      <c r="SRI70" s="235"/>
      <c r="SRJ70" s="235"/>
      <c r="SRK70" s="235"/>
      <c r="SRL70" s="235"/>
      <c r="SRM70" s="235"/>
      <c r="SRN70" s="235"/>
      <c r="SRO70" s="235"/>
      <c r="SRP70" s="235"/>
      <c r="SRQ70" s="235"/>
      <c r="SRR70" s="235"/>
      <c r="SRS70" s="235"/>
      <c r="SRT70" s="235"/>
      <c r="SRU70" s="235"/>
      <c r="SRV70" s="235"/>
      <c r="SRW70" s="235"/>
      <c r="SRX70" s="235"/>
      <c r="SRY70" s="235"/>
      <c r="SRZ70" s="235"/>
      <c r="SSA70" s="235"/>
      <c r="SSB70" s="235"/>
      <c r="SSC70" s="235"/>
      <c r="SSD70" s="235"/>
      <c r="SSE70" s="235"/>
      <c r="SSF70" s="235"/>
      <c r="SSG70" s="235"/>
      <c r="SSH70" s="235"/>
      <c r="SSI70" s="235"/>
      <c r="SSJ70" s="235"/>
      <c r="SSK70" s="235"/>
      <c r="SSL70" s="235"/>
      <c r="SSM70" s="235"/>
      <c r="SSN70" s="235"/>
      <c r="SSO70" s="235"/>
      <c r="SSP70" s="235"/>
      <c r="SSQ70" s="235"/>
      <c r="SSR70" s="235"/>
      <c r="SSS70" s="235"/>
      <c r="SST70" s="235"/>
      <c r="SSU70" s="235"/>
      <c r="SSV70" s="235"/>
      <c r="SSW70" s="235"/>
      <c r="SSX70" s="235"/>
      <c r="SSY70" s="235"/>
      <c r="SSZ70" s="235"/>
      <c r="STA70" s="235"/>
      <c r="STB70" s="235"/>
      <c r="STC70" s="235"/>
      <c r="STD70" s="235"/>
      <c r="STE70" s="235"/>
      <c r="STF70" s="235"/>
      <c r="STG70" s="235"/>
      <c r="STH70" s="235"/>
      <c r="STI70" s="235"/>
      <c r="STJ70" s="235"/>
      <c r="STK70" s="235"/>
      <c r="STL70" s="235"/>
      <c r="STM70" s="235"/>
      <c r="STN70" s="235"/>
      <c r="STO70" s="235"/>
      <c r="STP70" s="235"/>
      <c r="STQ70" s="235"/>
      <c r="STR70" s="235"/>
      <c r="STS70" s="235"/>
      <c r="STT70" s="235"/>
      <c r="STU70" s="235"/>
      <c r="STV70" s="235"/>
      <c r="STW70" s="235"/>
      <c r="STX70" s="235"/>
      <c r="STY70" s="235"/>
      <c r="STZ70" s="235"/>
      <c r="SUA70" s="235"/>
      <c r="SUB70" s="235"/>
      <c r="SUC70" s="235"/>
      <c r="SUD70" s="235"/>
      <c r="SUE70" s="235"/>
      <c r="SUF70" s="235"/>
      <c r="SUG70" s="235"/>
      <c r="SUH70" s="235"/>
      <c r="SUI70" s="235"/>
      <c r="SUJ70" s="235"/>
      <c r="SUK70" s="235"/>
      <c r="SUL70" s="235"/>
      <c r="SUM70" s="235"/>
      <c r="SUN70" s="235"/>
      <c r="SUO70" s="235"/>
      <c r="SUP70" s="235"/>
      <c r="SUQ70" s="235"/>
      <c r="SUR70" s="235"/>
      <c r="SUS70" s="235"/>
      <c r="SUT70" s="235"/>
      <c r="SUU70" s="235"/>
      <c r="SUV70" s="235"/>
      <c r="SUW70" s="235"/>
      <c r="SUX70" s="235"/>
      <c r="SUY70" s="235"/>
      <c r="SUZ70" s="235"/>
      <c r="SVA70" s="235"/>
      <c r="SVB70" s="235"/>
      <c r="SVC70" s="235"/>
      <c r="SVD70" s="235"/>
      <c r="SVE70" s="235"/>
      <c r="SVF70" s="235"/>
      <c r="SVG70" s="235"/>
      <c r="SVH70" s="235"/>
      <c r="SVI70" s="235"/>
      <c r="SVJ70" s="235"/>
      <c r="SVK70" s="235"/>
      <c r="SVL70" s="235"/>
      <c r="SVM70" s="235"/>
      <c r="SVN70" s="235"/>
      <c r="SVO70" s="235"/>
      <c r="SVP70" s="235"/>
      <c r="SVQ70" s="235"/>
      <c r="SVR70" s="235"/>
      <c r="SVS70" s="235"/>
      <c r="SVT70" s="235"/>
      <c r="SVU70" s="235"/>
      <c r="SVV70" s="235"/>
      <c r="SVW70" s="235"/>
      <c r="SVX70" s="235"/>
      <c r="SVY70" s="235"/>
      <c r="SVZ70" s="235"/>
      <c r="SWA70" s="235"/>
      <c r="SWB70" s="235"/>
      <c r="SWC70" s="235"/>
      <c r="SWD70" s="235"/>
      <c r="SWE70" s="235"/>
      <c r="SWF70" s="235"/>
      <c r="SWG70" s="235"/>
      <c r="SWH70" s="235"/>
      <c r="SWI70" s="235"/>
      <c r="SWJ70" s="235"/>
      <c r="SWK70" s="235"/>
      <c r="SWL70" s="235"/>
      <c r="SWM70" s="235"/>
      <c r="SWN70" s="235"/>
      <c r="SWO70" s="235"/>
      <c r="SWP70" s="235"/>
      <c r="SWQ70" s="235"/>
      <c r="SWR70" s="235"/>
      <c r="SWS70" s="235"/>
      <c r="SWT70" s="235"/>
      <c r="SWU70" s="235"/>
      <c r="SWV70" s="235"/>
      <c r="SWW70" s="235"/>
      <c r="SWX70" s="235"/>
      <c r="SWY70" s="235"/>
      <c r="SWZ70" s="235"/>
      <c r="SXA70" s="235"/>
      <c r="SXB70" s="235"/>
      <c r="SXC70" s="235"/>
      <c r="SXD70" s="235"/>
      <c r="SXE70" s="235"/>
      <c r="SXF70" s="235"/>
      <c r="SXG70" s="235"/>
      <c r="SXH70" s="235"/>
      <c r="SXI70" s="235"/>
      <c r="SXJ70" s="235"/>
      <c r="SXK70" s="235"/>
      <c r="SXL70" s="235"/>
      <c r="SXM70" s="235"/>
      <c r="SXN70" s="235"/>
      <c r="SXO70" s="235"/>
      <c r="SXP70" s="235"/>
      <c r="SXQ70" s="235"/>
      <c r="SXR70" s="235"/>
      <c r="SXS70" s="235"/>
      <c r="SXT70" s="235"/>
      <c r="SXU70" s="235"/>
      <c r="SXV70" s="235"/>
      <c r="SXW70" s="235"/>
      <c r="SXX70" s="235"/>
      <c r="SXY70" s="235"/>
      <c r="SXZ70" s="235"/>
      <c r="SYA70" s="235"/>
      <c r="SYB70" s="235"/>
      <c r="SYC70" s="235"/>
      <c r="SYD70" s="235"/>
      <c r="SYE70" s="235"/>
      <c r="SYF70" s="235"/>
      <c r="SYG70" s="235"/>
      <c r="SYH70" s="235"/>
      <c r="SYI70" s="235"/>
      <c r="SYJ70" s="235"/>
      <c r="SYK70" s="235"/>
      <c r="SYL70" s="235"/>
      <c r="SYM70" s="235"/>
      <c r="SYN70" s="235"/>
      <c r="SYO70" s="235"/>
      <c r="SYP70" s="235"/>
      <c r="SYQ70" s="235"/>
      <c r="SYR70" s="235"/>
      <c r="SYS70" s="235"/>
      <c r="SYT70" s="235"/>
      <c r="SYU70" s="235"/>
      <c r="SYV70" s="235"/>
      <c r="SYW70" s="235"/>
      <c r="SYX70" s="235"/>
      <c r="SYY70" s="235"/>
      <c r="SYZ70" s="235"/>
      <c r="SZA70" s="235"/>
      <c r="SZB70" s="235"/>
      <c r="SZC70" s="235"/>
      <c r="SZD70" s="235"/>
      <c r="SZE70" s="235"/>
      <c r="SZF70" s="235"/>
      <c r="SZG70" s="235"/>
      <c r="SZH70" s="235"/>
      <c r="SZI70" s="235"/>
      <c r="SZJ70" s="235"/>
      <c r="SZK70" s="235"/>
      <c r="SZL70" s="235"/>
      <c r="SZM70" s="235"/>
      <c r="SZN70" s="235"/>
      <c r="SZO70" s="235"/>
      <c r="SZP70" s="235"/>
      <c r="SZQ70" s="235"/>
      <c r="SZR70" s="235"/>
      <c r="SZS70" s="235"/>
      <c r="SZT70" s="235"/>
      <c r="SZU70" s="235"/>
      <c r="SZV70" s="235"/>
      <c r="SZW70" s="235"/>
      <c r="SZX70" s="235"/>
      <c r="SZY70" s="235"/>
      <c r="SZZ70" s="235"/>
      <c r="TAA70" s="235"/>
      <c r="TAB70" s="235"/>
      <c r="TAC70" s="235"/>
      <c r="TAD70" s="235"/>
      <c r="TAE70" s="235"/>
      <c r="TAF70" s="235"/>
      <c r="TAG70" s="235"/>
      <c r="TAH70" s="235"/>
      <c r="TAI70" s="235"/>
      <c r="TAJ70" s="235"/>
      <c r="TAK70" s="235"/>
      <c r="TAL70" s="235"/>
      <c r="TAM70" s="235"/>
      <c r="TAN70" s="235"/>
      <c r="TAO70" s="235"/>
      <c r="TAP70" s="235"/>
      <c r="TAQ70" s="235"/>
      <c r="TAR70" s="235"/>
      <c r="TAS70" s="235"/>
      <c r="TAT70" s="235"/>
      <c r="TAU70" s="235"/>
      <c r="TAV70" s="235"/>
      <c r="TAW70" s="235"/>
      <c r="TAX70" s="235"/>
      <c r="TAY70" s="235"/>
      <c r="TAZ70" s="235"/>
      <c r="TBA70" s="235"/>
      <c r="TBB70" s="235"/>
      <c r="TBC70" s="235"/>
      <c r="TBD70" s="235"/>
      <c r="TBE70" s="235"/>
      <c r="TBF70" s="235"/>
      <c r="TBG70" s="235"/>
      <c r="TBH70" s="235"/>
      <c r="TBI70" s="235"/>
      <c r="TBJ70" s="235"/>
      <c r="TBK70" s="235"/>
      <c r="TBL70" s="235"/>
      <c r="TBM70" s="235"/>
      <c r="TBN70" s="235"/>
      <c r="TBO70" s="235"/>
      <c r="TBP70" s="235"/>
      <c r="TBQ70" s="235"/>
      <c r="TBR70" s="235"/>
      <c r="TBS70" s="235"/>
      <c r="TBT70" s="235"/>
      <c r="TBU70" s="235"/>
      <c r="TBV70" s="235"/>
      <c r="TBW70" s="235"/>
      <c r="TBX70" s="235"/>
      <c r="TBY70" s="235"/>
      <c r="TBZ70" s="235"/>
      <c r="TCA70" s="235"/>
      <c r="TCB70" s="235"/>
      <c r="TCC70" s="235"/>
      <c r="TCD70" s="235"/>
      <c r="TCE70" s="235"/>
      <c r="TCF70" s="235"/>
      <c r="TCG70" s="235"/>
      <c r="TCH70" s="235"/>
      <c r="TCI70" s="235"/>
      <c r="TCJ70" s="235"/>
      <c r="TCK70" s="235"/>
      <c r="TCL70" s="235"/>
      <c r="TCM70" s="235"/>
      <c r="TCN70" s="235"/>
      <c r="TCO70" s="235"/>
      <c r="TCP70" s="235"/>
      <c r="TCQ70" s="235"/>
      <c r="TCR70" s="235"/>
      <c r="TCS70" s="235"/>
      <c r="TCT70" s="235"/>
      <c r="TCU70" s="235"/>
      <c r="TCV70" s="235"/>
      <c r="TCW70" s="235"/>
      <c r="TCX70" s="235"/>
      <c r="TCY70" s="235"/>
      <c r="TCZ70" s="235"/>
      <c r="TDA70" s="235"/>
      <c r="TDB70" s="235"/>
      <c r="TDC70" s="235"/>
      <c r="TDD70" s="235"/>
      <c r="TDE70" s="235"/>
      <c r="TDF70" s="235"/>
      <c r="TDG70" s="235"/>
      <c r="TDH70" s="235"/>
      <c r="TDI70" s="235"/>
      <c r="TDJ70" s="235"/>
      <c r="TDK70" s="235"/>
      <c r="TDL70" s="235"/>
      <c r="TDM70" s="235"/>
      <c r="TDN70" s="235"/>
      <c r="TDO70" s="235"/>
      <c r="TDP70" s="235"/>
      <c r="TDQ70" s="235"/>
      <c r="TDR70" s="235"/>
      <c r="TDS70" s="235"/>
      <c r="TDT70" s="235"/>
      <c r="TDU70" s="235"/>
      <c r="TDV70" s="235"/>
      <c r="TDW70" s="235"/>
      <c r="TDX70" s="235"/>
      <c r="TDY70" s="235"/>
      <c r="TDZ70" s="235"/>
      <c r="TEA70" s="235"/>
      <c r="TEB70" s="235"/>
      <c r="TEC70" s="235"/>
      <c r="TED70" s="235"/>
      <c r="TEE70" s="235"/>
      <c r="TEF70" s="235"/>
      <c r="TEG70" s="235"/>
      <c r="TEH70" s="235"/>
      <c r="TEI70" s="235"/>
      <c r="TEJ70" s="235"/>
      <c r="TEK70" s="235"/>
      <c r="TEL70" s="235"/>
      <c r="TEM70" s="235"/>
      <c r="TEN70" s="235"/>
      <c r="TEO70" s="235"/>
      <c r="TEP70" s="235"/>
      <c r="TEQ70" s="235"/>
      <c r="TER70" s="235"/>
      <c r="TES70" s="235"/>
      <c r="TET70" s="235"/>
      <c r="TEU70" s="235"/>
      <c r="TEV70" s="235"/>
      <c r="TEW70" s="235"/>
      <c r="TEX70" s="235"/>
      <c r="TEY70" s="235"/>
      <c r="TEZ70" s="235"/>
      <c r="TFA70" s="235"/>
      <c r="TFB70" s="235"/>
      <c r="TFC70" s="235"/>
      <c r="TFD70" s="235"/>
      <c r="TFE70" s="235"/>
      <c r="TFF70" s="235"/>
      <c r="TFG70" s="235"/>
      <c r="TFH70" s="235"/>
      <c r="TFI70" s="235"/>
      <c r="TFJ70" s="235"/>
      <c r="TFK70" s="235"/>
      <c r="TFL70" s="235"/>
      <c r="TFM70" s="235"/>
      <c r="TFN70" s="235"/>
      <c r="TFO70" s="235"/>
      <c r="TFP70" s="235"/>
      <c r="TFQ70" s="235"/>
      <c r="TFR70" s="235"/>
      <c r="TFS70" s="235"/>
      <c r="TFT70" s="235"/>
      <c r="TFU70" s="235"/>
      <c r="TFV70" s="235"/>
      <c r="TFW70" s="235"/>
      <c r="TFX70" s="235"/>
      <c r="TFY70" s="235"/>
      <c r="TFZ70" s="235"/>
      <c r="TGA70" s="235"/>
      <c r="TGB70" s="235"/>
      <c r="TGC70" s="235"/>
      <c r="TGD70" s="235"/>
      <c r="TGE70" s="235"/>
      <c r="TGF70" s="235"/>
      <c r="TGG70" s="235"/>
      <c r="TGH70" s="235"/>
      <c r="TGI70" s="235"/>
      <c r="TGJ70" s="235"/>
      <c r="TGK70" s="235"/>
      <c r="TGL70" s="235"/>
      <c r="TGM70" s="235"/>
      <c r="TGN70" s="235"/>
      <c r="TGO70" s="235"/>
      <c r="TGP70" s="235"/>
      <c r="TGQ70" s="235"/>
      <c r="TGR70" s="235"/>
      <c r="TGS70" s="235"/>
      <c r="TGT70" s="235"/>
      <c r="TGU70" s="235"/>
      <c r="TGV70" s="235"/>
      <c r="TGW70" s="235"/>
      <c r="TGX70" s="235"/>
      <c r="TGY70" s="235"/>
      <c r="TGZ70" s="235"/>
      <c r="THA70" s="235"/>
      <c r="THB70" s="235"/>
      <c r="THC70" s="235"/>
      <c r="THD70" s="235"/>
      <c r="THE70" s="235"/>
      <c r="THF70" s="235"/>
      <c r="THG70" s="235"/>
      <c r="THH70" s="235"/>
      <c r="THI70" s="235"/>
      <c r="THJ70" s="235"/>
      <c r="THK70" s="235"/>
      <c r="THL70" s="235"/>
      <c r="THM70" s="235"/>
      <c r="THN70" s="235"/>
      <c r="THO70" s="235"/>
      <c r="THP70" s="235"/>
      <c r="THQ70" s="235"/>
      <c r="THR70" s="235"/>
      <c r="THS70" s="235"/>
      <c r="THT70" s="235"/>
      <c r="THU70" s="235"/>
      <c r="THV70" s="235"/>
      <c r="THW70" s="235"/>
      <c r="THX70" s="235"/>
      <c r="THY70" s="235"/>
      <c r="THZ70" s="235"/>
      <c r="TIA70" s="235"/>
      <c r="TIB70" s="235"/>
      <c r="TIC70" s="235"/>
      <c r="TID70" s="235"/>
      <c r="TIE70" s="235"/>
      <c r="TIF70" s="235"/>
      <c r="TIG70" s="235"/>
      <c r="TIH70" s="235"/>
      <c r="TII70" s="235"/>
      <c r="TIJ70" s="235"/>
      <c r="TIK70" s="235"/>
      <c r="TIL70" s="235"/>
      <c r="TIM70" s="235"/>
      <c r="TIN70" s="235"/>
      <c r="TIO70" s="235"/>
      <c r="TIP70" s="235"/>
      <c r="TIQ70" s="235"/>
      <c r="TIR70" s="235"/>
      <c r="TIS70" s="235"/>
      <c r="TIT70" s="235"/>
      <c r="TIU70" s="235"/>
      <c r="TIV70" s="235"/>
      <c r="TIW70" s="235"/>
      <c r="TIX70" s="235"/>
      <c r="TIY70" s="235"/>
      <c r="TIZ70" s="235"/>
      <c r="TJA70" s="235"/>
      <c r="TJB70" s="235"/>
      <c r="TJC70" s="235"/>
      <c r="TJD70" s="235"/>
      <c r="TJE70" s="235"/>
      <c r="TJF70" s="235"/>
      <c r="TJG70" s="235"/>
      <c r="TJH70" s="235"/>
      <c r="TJI70" s="235"/>
      <c r="TJJ70" s="235"/>
      <c r="TJK70" s="235"/>
      <c r="TJL70" s="235"/>
      <c r="TJM70" s="235"/>
      <c r="TJN70" s="235"/>
      <c r="TJO70" s="235"/>
      <c r="TJP70" s="235"/>
      <c r="TJQ70" s="235"/>
      <c r="TJR70" s="235"/>
      <c r="TJS70" s="235"/>
      <c r="TJT70" s="235"/>
      <c r="TJU70" s="235"/>
      <c r="TJV70" s="235"/>
      <c r="TJW70" s="235"/>
      <c r="TJX70" s="235"/>
      <c r="TJY70" s="235"/>
      <c r="TJZ70" s="235"/>
      <c r="TKA70" s="235"/>
      <c r="TKB70" s="235"/>
      <c r="TKC70" s="235"/>
      <c r="TKD70" s="235"/>
      <c r="TKE70" s="235"/>
      <c r="TKF70" s="235"/>
      <c r="TKG70" s="235"/>
      <c r="TKH70" s="235"/>
      <c r="TKI70" s="235"/>
      <c r="TKJ70" s="235"/>
      <c r="TKK70" s="235"/>
      <c r="TKL70" s="235"/>
      <c r="TKM70" s="235"/>
      <c r="TKN70" s="235"/>
      <c r="TKO70" s="235"/>
      <c r="TKP70" s="235"/>
      <c r="TKQ70" s="235"/>
      <c r="TKR70" s="235"/>
      <c r="TKS70" s="235"/>
      <c r="TKT70" s="235"/>
      <c r="TKU70" s="235"/>
      <c r="TKV70" s="235"/>
      <c r="TKW70" s="235"/>
      <c r="TKX70" s="235"/>
      <c r="TKY70" s="235"/>
      <c r="TKZ70" s="235"/>
      <c r="TLA70" s="235"/>
      <c r="TLB70" s="235"/>
      <c r="TLC70" s="235"/>
      <c r="TLD70" s="235"/>
      <c r="TLE70" s="235"/>
      <c r="TLF70" s="235"/>
      <c r="TLG70" s="235"/>
      <c r="TLH70" s="235"/>
      <c r="TLI70" s="235"/>
      <c r="TLJ70" s="235"/>
      <c r="TLK70" s="235"/>
      <c r="TLL70" s="235"/>
      <c r="TLM70" s="235"/>
      <c r="TLN70" s="235"/>
      <c r="TLO70" s="235"/>
      <c r="TLP70" s="235"/>
      <c r="TLQ70" s="235"/>
      <c r="TLR70" s="235"/>
      <c r="TLS70" s="235"/>
      <c r="TLT70" s="235"/>
      <c r="TLU70" s="235"/>
      <c r="TLV70" s="235"/>
      <c r="TLW70" s="235"/>
      <c r="TLX70" s="235"/>
      <c r="TLY70" s="235"/>
      <c r="TLZ70" s="235"/>
      <c r="TMA70" s="235"/>
      <c r="TMB70" s="235"/>
      <c r="TMC70" s="235"/>
      <c r="TMD70" s="235"/>
      <c r="TME70" s="235"/>
      <c r="TMF70" s="235"/>
      <c r="TMG70" s="235"/>
      <c r="TMH70" s="235"/>
      <c r="TMI70" s="235"/>
      <c r="TMJ70" s="235"/>
      <c r="TMK70" s="235"/>
      <c r="TML70" s="235"/>
      <c r="TMM70" s="235"/>
      <c r="TMN70" s="235"/>
      <c r="TMO70" s="235"/>
      <c r="TMP70" s="235"/>
      <c r="TMQ70" s="235"/>
      <c r="TMR70" s="235"/>
      <c r="TMS70" s="235"/>
      <c r="TMT70" s="235"/>
      <c r="TMU70" s="235"/>
      <c r="TMV70" s="235"/>
      <c r="TMW70" s="235"/>
      <c r="TMX70" s="235"/>
      <c r="TMY70" s="235"/>
      <c r="TMZ70" s="235"/>
      <c r="TNA70" s="235"/>
      <c r="TNB70" s="235"/>
      <c r="TNC70" s="235"/>
      <c r="TND70" s="235"/>
      <c r="TNE70" s="235"/>
      <c r="TNF70" s="235"/>
      <c r="TNG70" s="235"/>
      <c r="TNH70" s="235"/>
      <c r="TNI70" s="235"/>
      <c r="TNJ70" s="235"/>
      <c r="TNK70" s="235"/>
      <c r="TNL70" s="235"/>
      <c r="TNM70" s="235"/>
      <c r="TNN70" s="235"/>
      <c r="TNO70" s="235"/>
      <c r="TNP70" s="235"/>
      <c r="TNQ70" s="235"/>
      <c r="TNR70" s="235"/>
      <c r="TNS70" s="235"/>
      <c r="TNT70" s="235"/>
      <c r="TNU70" s="235"/>
      <c r="TNV70" s="235"/>
      <c r="TNW70" s="235"/>
      <c r="TNX70" s="235"/>
      <c r="TNY70" s="235"/>
      <c r="TNZ70" s="235"/>
      <c r="TOA70" s="235"/>
      <c r="TOB70" s="235"/>
      <c r="TOC70" s="235"/>
      <c r="TOD70" s="235"/>
      <c r="TOE70" s="235"/>
      <c r="TOF70" s="235"/>
      <c r="TOG70" s="235"/>
      <c r="TOH70" s="235"/>
      <c r="TOI70" s="235"/>
      <c r="TOJ70" s="235"/>
      <c r="TOK70" s="235"/>
      <c r="TOL70" s="235"/>
      <c r="TOM70" s="235"/>
      <c r="TON70" s="235"/>
      <c r="TOO70" s="235"/>
      <c r="TOP70" s="235"/>
      <c r="TOQ70" s="235"/>
      <c r="TOR70" s="235"/>
      <c r="TOS70" s="235"/>
      <c r="TOT70" s="235"/>
      <c r="TOU70" s="235"/>
      <c r="TOV70" s="235"/>
      <c r="TOW70" s="235"/>
      <c r="TOX70" s="235"/>
      <c r="TOY70" s="235"/>
      <c r="TOZ70" s="235"/>
      <c r="TPA70" s="235"/>
      <c r="TPB70" s="235"/>
      <c r="TPC70" s="235"/>
      <c r="TPD70" s="235"/>
      <c r="TPE70" s="235"/>
      <c r="TPF70" s="235"/>
      <c r="TPG70" s="235"/>
      <c r="TPH70" s="235"/>
      <c r="TPI70" s="235"/>
      <c r="TPJ70" s="235"/>
      <c r="TPK70" s="235"/>
      <c r="TPL70" s="235"/>
      <c r="TPM70" s="235"/>
      <c r="TPN70" s="235"/>
      <c r="TPO70" s="235"/>
      <c r="TPP70" s="235"/>
      <c r="TPQ70" s="235"/>
      <c r="TPR70" s="235"/>
      <c r="TPS70" s="235"/>
      <c r="TPT70" s="235"/>
      <c r="TPU70" s="235"/>
      <c r="TPV70" s="235"/>
      <c r="TPW70" s="235"/>
      <c r="TPX70" s="235"/>
      <c r="TPY70" s="235"/>
      <c r="TPZ70" s="235"/>
      <c r="TQA70" s="235"/>
      <c r="TQB70" s="235"/>
      <c r="TQC70" s="235"/>
      <c r="TQD70" s="235"/>
      <c r="TQE70" s="235"/>
      <c r="TQF70" s="235"/>
      <c r="TQG70" s="235"/>
      <c r="TQH70" s="235"/>
      <c r="TQI70" s="235"/>
      <c r="TQJ70" s="235"/>
      <c r="TQK70" s="235"/>
      <c r="TQL70" s="235"/>
      <c r="TQM70" s="235"/>
      <c r="TQN70" s="235"/>
      <c r="TQO70" s="235"/>
      <c r="TQP70" s="235"/>
      <c r="TQQ70" s="235"/>
      <c r="TQR70" s="235"/>
      <c r="TQS70" s="235"/>
      <c r="TQT70" s="235"/>
      <c r="TQU70" s="235"/>
      <c r="TQV70" s="235"/>
      <c r="TQW70" s="235"/>
      <c r="TQX70" s="235"/>
      <c r="TQY70" s="235"/>
      <c r="TQZ70" s="235"/>
      <c r="TRA70" s="235"/>
      <c r="TRB70" s="235"/>
      <c r="TRC70" s="235"/>
      <c r="TRD70" s="235"/>
      <c r="TRE70" s="235"/>
      <c r="TRF70" s="235"/>
      <c r="TRG70" s="235"/>
      <c r="TRH70" s="235"/>
      <c r="TRI70" s="235"/>
      <c r="TRJ70" s="235"/>
      <c r="TRK70" s="235"/>
      <c r="TRL70" s="235"/>
      <c r="TRM70" s="235"/>
      <c r="TRN70" s="235"/>
      <c r="TRO70" s="235"/>
      <c r="TRP70" s="235"/>
      <c r="TRQ70" s="235"/>
      <c r="TRR70" s="235"/>
      <c r="TRS70" s="235"/>
      <c r="TRT70" s="235"/>
      <c r="TRU70" s="235"/>
      <c r="TRV70" s="235"/>
      <c r="TRW70" s="235"/>
      <c r="TRX70" s="235"/>
      <c r="TRY70" s="235"/>
      <c r="TRZ70" s="235"/>
      <c r="TSA70" s="235"/>
      <c r="TSB70" s="235"/>
      <c r="TSC70" s="235"/>
      <c r="TSD70" s="235"/>
      <c r="TSE70" s="235"/>
      <c r="TSF70" s="235"/>
      <c r="TSG70" s="235"/>
      <c r="TSH70" s="235"/>
      <c r="TSI70" s="235"/>
      <c r="TSJ70" s="235"/>
      <c r="TSK70" s="235"/>
      <c r="TSL70" s="235"/>
      <c r="TSM70" s="235"/>
      <c r="TSN70" s="235"/>
      <c r="TSO70" s="235"/>
      <c r="TSP70" s="235"/>
      <c r="TSQ70" s="235"/>
      <c r="TSR70" s="235"/>
      <c r="TSS70" s="235"/>
      <c r="TST70" s="235"/>
      <c r="TSU70" s="235"/>
      <c r="TSV70" s="235"/>
      <c r="TSW70" s="235"/>
      <c r="TSX70" s="235"/>
      <c r="TSY70" s="235"/>
      <c r="TSZ70" s="235"/>
      <c r="TTA70" s="235"/>
      <c r="TTB70" s="235"/>
      <c r="TTC70" s="235"/>
      <c r="TTD70" s="235"/>
      <c r="TTE70" s="235"/>
      <c r="TTF70" s="235"/>
      <c r="TTG70" s="235"/>
      <c r="TTH70" s="235"/>
      <c r="TTI70" s="235"/>
      <c r="TTJ70" s="235"/>
      <c r="TTK70" s="235"/>
      <c r="TTL70" s="235"/>
      <c r="TTM70" s="235"/>
      <c r="TTN70" s="235"/>
      <c r="TTO70" s="235"/>
      <c r="TTP70" s="235"/>
      <c r="TTQ70" s="235"/>
      <c r="TTR70" s="235"/>
      <c r="TTS70" s="235"/>
      <c r="TTT70" s="235"/>
      <c r="TTU70" s="235"/>
      <c r="TTV70" s="235"/>
      <c r="TTW70" s="235"/>
      <c r="TTX70" s="235"/>
      <c r="TTY70" s="235"/>
      <c r="TTZ70" s="235"/>
      <c r="TUA70" s="235"/>
      <c r="TUB70" s="235"/>
      <c r="TUC70" s="235"/>
      <c r="TUD70" s="235"/>
      <c r="TUE70" s="235"/>
      <c r="TUF70" s="235"/>
      <c r="TUG70" s="235"/>
      <c r="TUH70" s="235"/>
      <c r="TUI70" s="235"/>
      <c r="TUJ70" s="235"/>
      <c r="TUK70" s="235"/>
      <c r="TUL70" s="235"/>
      <c r="TUM70" s="235"/>
      <c r="TUN70" s="235"/>
      <c r="TUO70" s="235"/>
      <c r="TUP70" s="235"/>
      <c r="TUQ70" s="235"/>
      <c r="TUR70" s="235"/>
      <c r="TUS70" s="235"/>
      <c r="TUT70" s="235"/>
      <c r="TUU70" s="235"/>
      <c r="TUV70" s="235"/>
      <c r="TUW70" s="235"/>
      <c r="TUX70" s="235"/>
      <c r="TUY70" s="235"/>
      <c r="TUZ70" s="235"/>
      <c r="TVA70" s="235"/>
      <c r="TVB70" s="235"/>
      <c r="TVC70" s="235"/>
      <c r="TVD70" s="235"/>
      <c r="TVE70" s="235"/>
      <c r="TVF70" s="235"/>
      <c r="TVG70" s="235"/>
      <c r="TVH70" s="235"/>
      <c r="TVI70" s="235"/>
      <c r="TVJ70" s="235"/>
      <c r="TVK70" s="235"/>
      <c r="TVL70" s="235"/>
      <c r="TVM70" s="235"/>
      <c r="TVN70" s="235"/>
      <c r="TVO70" s="235"/>
      <c r="TVP70" s="235"/>
      <c r="TVQ70" s="235"/>
      <c r="TVR70" s="235"/>
      <c r="TVS70" s="235"/>
      <c r="TVT70" s="235"/>
      <c r="TVU70" s="235"/>
      <c r="TVV70" s="235"/>
      <c r="TVW70" s="235"/>
      <c r="TVX70" s="235"/>
      <c r="TVY70" s="235"/>
      <c r="TVZ70" s="235"/>
      <c r="TWA70" s="235"/>
      <c r="TWB70" s="235"/>
      <c r="TWC70" s="235"/>
      <c r="TWD70" s="235"/>
      <c r="TWE70" s="235"/>
      <c r="TWF70" s="235"/>
      <c r="TWG70" s="235"/>
      <c r="TWH70" s="235"/>
      <c r="TWI70" s="235"/>
      <c r="TWJ70" s="235"/>
      <c r="TWK70" s="235"/>
      <c r="TWL70" s="235"/>
      <c r="TWM70" s="235"/>
      <c r="TWN70" s="235"/>
      <c r="TWO70" s="235"/>
      <c r="TWP70" s="235"/>
      <c r="TWQ70" s="235"/>
      <c r="TWR70" s="235"/>
      <c r="TWS70" s="235"/>
      <c r="TWT70" s="235"/>
      <c r="TWU70" s="235"/>
      <c r="TWV70" s="235"/>
      <c r="TWW70" s="235"/>
      <c r="TWX70" s="235"/>
      <c r="TWY70" s="235"/>
      <c r="TWZ70" s="235"/>
      <c r="TXA70" s="235"/>
      <c r="TXB70" s="235"/>
      <c r="TXC70" s="235"/>
      <c r="TXD70" s="235"/>
      <c r="TXE70" s="235"/>
      <c r="TXF70" s="235"/>
      <c r="TXG70" s="235"/>
      <c r="TXH70" s="235"/>
      <c r="TXI70" s="235"/>
      <c r="TXJ70" s="235"/>
      <c r="TXK70" s="235"/>
      <c r="TXL70" s="235"/>
      <c r="TXM70" s="235"/>
      <c r="TXN70" s="235"/>
      <c r="TXO70" s="235"/>
      <c r="TXP70" s="235"/>
      <c r="TXQ70" s="235"/>
      <c r="TXR70" s="235"/>
      <c r="TXS70" s="235"/>
      <c r="TXT70" s="235"/>
      <c r="TXU70" s="235"/>
      <c r="TXV70" s="235"/>
      <c r="TXW70" s="235"/>
      <c r="TXX70" s="235"/>
      <c r="TXY70" s="235"/>
      <c r="TXZ70" s="235"/>
      <c r="TYA70" s="235"/>
      <c r="TYB70" s="235"/>
      <c r="TYC70" s="235"/>
      <c r="TYD70" s="235"/>
      <c r="TYE70" s="235"/>
      <c r="TYF70" s="235"/>
      <c r="TYG70" s="235"/>
      <c r="TYH70" s="235"/>
      <c r="TYI70" s="235"/>
      <c r="TYJ70" s="235"/>
      <c r="TYK70" s="235"/>
      <c r="TYL70" s="235"/>
      <c r="TYM70" s="235"/>
      <c r="TYN70" s="235"/>
      <c r="TYO70" s="235"/>
      <c r="TYP70" s="235"/>
      <c r="TYQ70" s="235"/>
      <c r="TYR70" s="235"/>
      <c r="TYS70" s="235"/>
      <c r="TYT70" s="235"/>
      <c r="TYU70" s="235"/>
      <c r="TYV70" s="235"/>
      <c r="TYW70" s="235"/>
      <c r="TYX70" s="235"/>
      <c r="TYY70" s="235"/>
      <c r="TYZ70" s="235"/>
      <c r="TZA70" s="235"/>
      <c r="TZB70" s="235"/>
      <c r="TZC70" s="235"/>
      <c r="TZD70" s="235"/>
      <c r="TZE70" s="235"/>
      <c r="TZF70" s="235"/>
      <c r="TZG70" s="235"/>
      <c r="TZH70" s="235"/>
      <c r="TZI70" s="235"/>
      <c r="TZJ70" s="235"/>
      <c r="TZK70" s="235"/>
      <c r="TZL70" s="235"/>
      <c r="TZM70" s="235"/>
      <c r="TZN70" s="235"/>
      <c r="TZO70" s="235"/>
      <c r="TZP70" s="235"/>
      <c r="TZQ70" s="235"/>
      <c r="TZR70" s="235"/>
      <c r="TZS70" s="235"/>
      <c r="TZT70" s="235"/>
      <c r="TZU70" s="235"/>
      <c r="TZV70" s="235"/>
      <c r="TZW70" s="235"/>
      <c r="TZX70" s="235"/>
      <c r="TZY70" s="235"/>
      <c r="TZZ70" s="235"/>
      <c r="UAA70" s="235"/>
      <c r="UAB70" s="235"/>
      <c r="UAC70" s="235"/>
      <c r="UAD70" s="235"/>
      <c r="UAE70" s="235"/>
      <c r="UAF70" s="235"/>
      <c r="UAG70" s="235"/>
      <c r="UAH70" s="235"/>
      <c r="UAI70" s="235"/>
      <c r="UAJ70" s="235"/>
      <c r="UAK70" s="235"/>
      <c r="UAL70" s="235"/>
      <c r="UAM70" s="235"/>
      <c r="UAN70" s="235"/>
      <c r="UAO70" s="235"/>
      <c r="UAP70" s="235"/>
      <c r="UAQ70" s="235"/>
      <c r="UAR70" s="235"/>
      <c r="UAS70" s="235"/>
      <c r="UAT70" s="235"/>
      <c r="UAU70" s="235"/>
      <c r="UAV70" s="235"/>
      <c r="UAW70" s="235"/>
      <c r="UAX70" s="235"/>
      <c r="UAY70" s="235"/>
      <c r="UAZ70" s="235"/>
      <c r="UBA70" s="235"/>
      <c r="UBB70" s="235"/>
      <c r="UBC70" s="235"/>
      <c r="UBD70" s="235"/>
      <c r="UBE70" s="235"/>
      <c r="UBF70" s="235"/>
      <c r="UBG70" s="235"/>
      <c r="UBH70" s="235"/>
      <c r="UBI70" s="235"/>
      <c r="UBJ70" s="235"/>
      <c r="UBK70" s="235"/>
      <c r="UBL70" s="235"/>
      <c r="UBM70" s="235"/>
      <c r="UBN70" s="235"/>
      <c r="UBO70" s="235"/>
      <c r="UBP70" s="235"/>
      <c r="UBQ70" s="235"/>
      <c r="UBR70" s="235"/>
      <c r="UBS70" s="235"/>
      <c r="UBT70" s="235"/>
      <c r="UBU70" s="235"/>
      <c r="UBV70" s="235"/>
      <c r="UBW70" s="235"/>
      <c r="UBX70" s="235"/>
      <c r="UBY70" s="235"/>
      <c r="UBZ70" s="235"/>
      <c r="UCA70" s="235"/>
      <c r="UCB70" s="235"/>
      <c r="UCC70" s="235"/>
      <c r="UCD70" s="235"/>
      <c r="UCE70" s="235"/>
      <c r="UCF70" s="235"/>
      <c r="UCG70" s="235"/>
      <c r="UCH70" s="235"/>
      <c r="UCI70" s="235"/>
      <c r="UCJ70" s="235"/>
      <c r="UCK70" s="235"/>
      <c r="UCL70" s="235"/>
      <c r="UCM70" s="235"/>
      <c r="UCN70" s="235"/>
      <c r="UCO70" s="235"/>
      <c r="UCP70" s="235"/>
      <c r="UCQ70" s="235"/>
      <c r="UCR70" s="235"/>
      <c r="UCS70" s="235"/>
      <c r="UCT70" s="235"/>
      <c r="UCU70" s="235"/>
      <c r="UCV70" s="235"/>
      <c r="UCW70" s="235"/>
      <c r="UCX70" s="235"/>
      <c r="UCY70" s="235"/>
      <c r="UCZ70" s="235"/>
      <c r="UDA70" s="235"/>
      <c r="UDB70" s="235"/>
      <c r="UDC70" s="235"/>
      <c r="UDD70" s="235"/>
      <c r="UDE70" s="235"/>
      <c r="UDF70" s="235"/>
      <c r="UDG70" s="235"/>
      <c r="UDH70" s="235"/>
      <c r="UDI70" s="235"/>
      <c r="UDJ70" s="235"/>
      <c r="UDK70" s="235"/>
      <c r="UDL70" s="235"/>
      <c r="UDM70" s="235"/>
      <c r="UDN70" s="235"/>
      <c r="UDO70" s="235"/>
      <c r="UDP70" s="235"/>
      <c r="UDQ70" s="235"/>
      <c r="UDR70" s="235"/>
      <c r="UDS70" s="235"/>
      <c r="UDT70" s="235"/>
      <c r="UDU70" s="235"/>
      <c r="UDV70" s="235"/>
      <c r="UDW70" s="235"/>
      <c r="UDX70" s="235"/>
      <c r="UDY70" s="235"/>
      <c r="UDZ70" s="235"/>
      <c r="UEA70" s="235"/>
      <c r="UEB70" s="235"/>
      <c r="UEC70" s="235"/>
      <c r="UED70" s="235"/>
      <c r="UEE70" s="235"/>
      <c r="UEF70" s="235"/>
      <c r="UEG70" s="235"/>
      <c r="UEH70" s="235"/>
      <c r="UEI70" s="235"/>
      <c r="UEJ70" s="235"/>
      <c r="UEK70" s="235"/>
      <c r="UEL70" s="235"/>
      <c r="UEM70" s="235"/>
      <c r="UEN70" s="235"/>
      <c r="UEO70" s="235"/>
      <c r="UEP70" s="235"/>
      <c r="UEQ70" s="235"/>
      <c r="UER70" s="235"/>
      <c r="UES70" s="235"/>
      <c r="UET70" s="235"/>
      <c r="UEU70" s="235"/>
      <c r="UEV70" s="235"/>
      <c r="UEW70" s="235"/>
      <c r="UEX70" s="235"/>
      <c r="UEY70" s="235"/>
      <c r="UEZ70" s="235"/>
      <c r="UFA70" s="235"/>
      <c r="UFB70" s="235"/>
      <c r="UFC70" s="235"/>
      <c r="UFD70" s="235"/>
      <c r="UFE70" s="235"/>
      <c r="UFF70" s="235"/>
      <c r="UFG70" s="235"/>
      <c r="UFH70" s="235"/>
      <c r="UFI70" s="235"/>
      <c r="UFJ70" s="235"/>
      <c r="UFK70" s="235"/>
      <c r="UFL70" s="235"/>
      <c r="UFM70" s="235"/>
      <c r="UFN70" s="235"/>
      <c r="UFO70" s="235"/>
      <c r="UFP70" s="235"/>
      <c r="UFQ70" s="235"/>
      <c r="UFR70" s="235"/>
      <c r="UFS70" s="235"/>
      <c r="UFT70" s="235"/>
      <c r="UFU70" s="235"/>
      <c r="UFV70" s="235"/>
      <c r="UFW70" s="235"/>
      <c r="UFX70" s="235"/>
      <c r="UFY70" s="235"/>
      <c r="UFZ70" s="235"/>
      <c r="UGA70" s="235"/>
      <c r="UGB70" s="235"/>
      <c r="UGC70" s="235"/>
      <c r="UGD70" s="235"/>
      <c r="UGE70" s="235"/>
      <c r="UGF70" s="235"/>
      <c r="UGG70" s="235"/>
      <c r="UGH70" s="235"/>
      <c r="UGI70" s="235"/>
      <c r="UGJ70" s="235"/>
      <c r="UGK70" s="235"/>
      <c r="UGL70" s="235"/>
      <c r="UGM70" s="235"/>
      <c r="UGN70" s="235"/>
      <c r="UGO70" s="235"/>
      <c r="UGP70" s="235"/>
      <c r="UGQ70" s="235"/>
      <c r="UGR70" s="235"/>
      <c r="UGS70" s="235"/>
      <c r="UGT70" s="235"/>
      <c r="UGU70" s="235"/>
      <c r="UGV70" s="235"/>
      <c r="UGW70" s="235"/>
      <c r="UGX70" s="235"/>
      <c r="UGY70" s="235"/>
      <c r="UGZ70" s="235"/>
      <c r="UHA70" s="235"/>
      <c r="UHB70" s="235"/>
      <c r="UHC70" s="235"/>
      <c r="UHD70" s="235"/>
      <c r="UHE70" s="235"/>
      <c r="UHF70" s="235"/>
      <c r="UHG70" s="235"/>
      <c r="UHH70" s="235"/>
      <c r="UHI70" s="235"/>
      <c r="UHJ70" s="235"/>
      <c r="UHK70" s="235"/>
      <c r="UHL70" s="235"/>
      <c r="UHM70" s="235"/>
      <c r="UHN70" s="235"/>
      <c r="UHO70" s="235"/>
      <c r="UHP70" s="235"/>
      <c r="UHQ70" s="235"/>
      <c r="UHR70" s="235"/>
      <c r="UHS70" s="235"/>
      <c r="UHT70" s="235"/>
      <c r="UHU70" s="235"/>
      <c r="UHV70" s="235"/>
      <c r="UHW70" s="235"/>
      <c r="UHX70" s="235"/>
      <c r="UHY70" s="235"/>
      <c r="UHZ70" s="235"/>
      <c r="UIA70" s="235"/>
      <c r="UIB70" s="235"/>
      <c r="UIC70" s="235"/>
      <c r="UID70" s="235"/>
      <c r="UIE70" s="235"/>
      <c r="UIF70" s="235"/>
      <c r="UIG70" s="235"/>
      <c r="UIH70" s="235"/>
      <c r="UII70" s="235"/>
      <c r="UIJ70" s="235"/>
      <c r="UIK70" s="235"/>
      <c r="UIL70" s="235"/>
      <c r="UIM70" s="235"/>
      <c r="UIN70" s="235"/>
      <c r="UIO70" s="235"/>
      <c r="UIP70" s="235"/>
      <c r="UIQ70" s="235"/>
      <c r="UIR70" s="235"/>
      <c r="UIS70" s="235"/>
      <c r="UIT70" s="235"/>
      <c r="UIU70" s="235"/>
      <c r="UIV70" s="235"/>
      <c r="UIW70" s="235"/>
      <c r="UIX70" s="235"/>
      <c r="UIY70" s="235"/>
      <c r="UIZ70" s="235"/>
      <c r="UJA70" s="235"/>
      <c r="UJB70" s="235"/>
      <c r="UJC70" s="235"/>
      <c r="UJD70" s="235"/>
      <c r="UJE70" s="235"/>
      <c r="UJF70" s="235"/>
      <c r="UJG70" s="235"/>
      <c r="UJH70" s="235"/>
      <c r="UJI70" s="235"/>
      <c r="UJJ70" s="235"/>
      <c r="UJK70" s="235"/>
      <c r="UJL70" s="235"/>
      <c r="UJM70" s="235"/>
      <c r="UJN70" s="235"/>
      <c r="UJO70" s="235"/>
      <c r="UJP70" s="235"/>
      <c r="UJQ70" s="235"/>
      <c r="UJR70" s="235"/>
      <c r="UJS70" s="235"/>
      <c r="UJT70" s="235"/>
      <c r="UJU70" s="235"/>
      <c r="UJV70" s="235"/>
      <c r="UJW70" s="235"/>
      <c r="UJX70" s="235"/>
      <c r="UJY70" s="235"/>
      <c r="UJZ70" s="235"/>
      <c r="UKA70" s="235"/>
      <c r="UKB70" s="235"/>
      <c r="UKC70" s="235"/>
      <c r="UKD70" s="235"/>
      <c r="UKE70" s="235"/>
      <c r="UKF70" s="235"/>
      <c r="UKG70" s="235"/>
      <c r="UKH70" s="235"/>
      <c r="UKI70" s="235"/>
      <c r="UKJ70" s="235"/>
      <c r="UKK70" s="235"/>
      <c r="UKL70" s="235"/>
      <c r="UKM70" s="235"/>
      <c r="UKN70" s="235"/>
      <c r="UKO70" s="235"/>
      <c r="UKP70" s="235"/>
      <c r="UKQ70" s="235"/>
      <c r="UKR70" s="235"/>
      <c r="UKS70" s="235"/>
      <c r="UKT70" s="235"/>
      <c r="UKU70" s="235"/>
      <c r="UKV70" s="235"/>
      <c r="UKW70" s="235"/>
      <c r="UKX70" s="235"/>
      <c r="UKY70" s="235"/>
      <c r="UKZ70" s="235"/>
      <c r="ULA70" s="235"/>
      <c r="ULB70" s="235"/>
      <c r="ULC70" s="235"/>
      <c r="ULD70" s="235"/>
      <c r="ULE70" s="235"/>
      <c r="ULF70" s="235"/>
      <c r="ULG70" s="235"/>
      <c r="ULH70" s="235"/>
      <c r="ULI70" s="235"/>
      <c r="ULJ70" s="235"/>
      <c r="ULK70" s="235"/>
      <c r="ULL70" s="235"/>
      <c r="ULM70" s="235"/>
      <c r="ULN70" s="235"/>
      <c r="ULO70" s="235"/>
      <c r="ULP70" s="235"/>
      <c r="ULQ70" s="235"/>
      <c r="ULR70" s="235"/>
      <c r="ULS70" s="235"/>
      <c r="ULT70" s="235"/>
      <c r="ULU70" s="235"/>
      <c r="ULV70" s="235"/>
      <c r="ULW70" s="235"/>
      <c r="ULX70" s="235"/>
      <c r="ULY70" s="235"/>
      <c r="ULZ70" s="235"/>
      <c r="UMA70" s="235"/>
      <c r="UMB70" s="235"/>
      <c r="UMC70" s="235"/>
      <c r="UMD70" s="235"/>
      <c r="UME70" s="235"/>
      <c r="UMF70" s="235"/>
      <c r="UMG70" s="235"/>
      <c r="UMH70" s="235"/>
      <c r="UMI70" s="235"/>
      <c r="UMJ70" s="235"/>
      <c r="UMK70" s="235"/>
      <c r="UML70" s="235"/>
      <c r="UMM70" s="235"/>
      <c r="UMN70" s="235"/>
      <c r="UMO70" s="235"/>
      <c r="UMP70" s="235"/>
      <c r="UMQ70" s="235"/>
      <c r="UMR70" s="235"/>
      <c r="UMS70" s="235"/>
      <c r="UMT70" s="235"/>
      <c r="UMU70" s="235"/>
      <c r="UMV70" s="235"/>
      <c r="UMW70" s="235"/>
      <c r="UMX70" s="235"/>
      <c r="UMY70" s="235"/>
      <c r="UMZ70" s="235"/>
      <c r="UNA70" s="235"/>
      <c r="UNB70" s="235"/>
      <c r="UNC70" s="235"/>
      <c r="UND70" s="235"/>
      <c r="UNE70" s="235"/>
      <c r="UNF70" s="235"/>
      <c r="UNG70" s="235"/>
      <c r="UNH70" s="235"/>
      <c r="UNI70" s="235"/>
      <c r="UNJ70" s="235"/>
      <c r="UNK70" s="235"/>
      <c r="UNL70" s="235"/>
      <c r="UNM70" s="235"/>
      <c r="UNN70" s="235"/>
      <c r="UNO70" s="235"/>
      <c r="UNP70" s="235"/>
      <c r="UNQ70" s="235"/>
      <c r="UNR70" s="235"/>
      <c r="UNS70" s="235"/>
      <c r="UNT70" s="235"/>
      <c r="UNU70" s="235"/>
      <c r="UNV70" s="235"/>
      <c r="UNW70" s="235"/>
      <c r="UNX70" s="235"/>
      <c r="UNY70" s="235"/>
      <c r="UNZ70" s="235"/>
      <c r="UOA70" s="235"/>
      <c r="UOB70" s="235"/>
      <c r="UOC70" s="235"/>
      <c r="UOD70" s="235"/>
      <c r="UOE70" s="235"/>
      <c r="UOF70" s="235"/>
      <c r="UOG70" s="235"/>
      <c r="UOH70" s="235"/>
      <c r="UOI70" s="235"/>
      <c r="UOJ70" s="235"/>
      <c r="UOK70" s="235"/>
      <c r="UOL70" s="235"/>
      <c r="UOM70" s="235"/>
      <c r="UON70" s="235"/>
      <c r="UOO70" s="235"/>
      <c r="UOP70" s="235"/>
      <c r="UOQ70" s="235"/>
      <c r="UOR70" s="235"/>
      <c r="UOS70" s="235"/>
      <c r="UOT70" s="235"/>
      <c r="UOU70" s="235"/>
      <c r="UOV70" s="235"/>
      <c r="UOW70" s="235"/>
      <c r="UOX70" s="235"/>
      <c r="UOY70" s="235"/>
      <c r="UOZ70" s="235"/>
      <c r="UPA70" s="235"/>
      <c r="UPB70" s="235"/>
      <c r="UPC70" s="235"/>
      <c r="UPD70" s="235"/>
      <c r="UPE70" s="235"/>
      <c r="UPF70" s="235"/>
      <c r="UPG70" s="235"/>
      <c r="UPH70" s="235"/>
      <c r="UPI70" s="235"/>
      <c r="UPJ70" s="235"/>
      <c r="UPK70" s="235"/>
      <c r="UPL70" s="235"/>
      <c r="UPM70" s="235"/>
      <c r="UPN70" s="235"/>
      <c r="UPO70" s="235"/>
      <c r="UPP70" s="235"/>
      <c r="UPQ70" s="235"/>
      <c r="UPR70" s="235"/>
      <c r="UPS70" s="235"/>
      <c r="UPT70" s="235"/>
      <c r="UPU70" s="235"/>
      <c r="UPV70" s="235"/>
      <c r="UPW70" s="235"/>
      <c r="UPX70" s="235"/>
      <c r="UPY70" s="235"/>
      <c r="UPZ70" s="235"/>
      <c r="UQA70" s="235"/>
      <c r="UQB70" s="235"/>
      <c r="UQC70" s="235"/>
      <c r="UQD70" s="235"/>
      <c r="UQE70" s="235"/>
      <c r="UQF70" s="235"/>
      <c r="UQG70" s="235"/>
      <c r="UQH70" s="235"/>
      <c r="UQI70" s="235"/>
      <c r="UQJ70" s="235"/>
      <c r="UQK70" s="235"/>
      <c r="UQL70" s="235"/>
      <c r="UQM70" s="235"/>
      <c r="UQN70" s="235"/>
      <c r="UQO70" s="235"/>
      <c r="UQP70" s="235"/>
      <c r="UQQ70" s="235"/>
      <c r="UQR70" s="235"/>
      <c r="UQS70" s="235"/>
      <c r="UQT70" s="235"/>
      <c r="UQU70" s="235"/>
      <c r="UQV70" s="235"/>
      <c r="UQW70" s="235"/>
      <c r="UQX70" s="235"/>
      <c r="UQY70" s="235"/>
      <c r="UQZ70" s="235"/>
      <c r="URA70" s="235"/>
      <c r="URB70" s="235"/>
      <c r="URC70" s="235"/>
      <c r="URD70" s="235"/>
      <c r="URE70" s="235"/>
      <c r="URF70" s="235"/>
      <c r="URG70" s="235"/>
      <c r="URH70" s="235"/>
      <c r="URI70" s="235"/>
      <c r="URJ70" s="235"/>
      <c r="URK70" s="235"/>
      <c r="URL70" s="235"/>
      <c r="URM70" s="235"/>
      <c r="URN70" s="235"/>
      <c r="URO70" s="235"/>
      <c r="URP70" s="235"/>
      <c r="URQ70" s="235"/>
      <c r="URR70" s="235"/>
      <c r="URS70" s="235"/>
      <c r="URT70" s="235"/>
      <c r="URU70" s="235"/>
      <c r="URV70" s="235"/>
      <c r="URW70" s="235"/>
      <c r="URX70" s="235"/>
      <c r="URY70" s="235"/>
      <c r="URZ70" s="235"/>
      <c r="USA70" s="235"/>
      <c r="USB70" s="235"/>
      <c r="USC70" s="235"/>
      <c r="USD70" s="235"/>
      <c r="USE70" s="235"/>
      <c r="USF70" s="235"/>
      <c r="USG70" s="235"/>
      <c r="USH70" s="235"/>
      <c r="USI70" s="235"/>
      <c r="USJ70" s="235"/>
      <c r="USK70" s="235"/>
      <c r="USL70" s="235"/>
      <c r="USM70" s="235"/>
      <c r="USN70" s="235"/>
      <c r="USO70" s="235"/>
      <c r="USP70" s="235"/>
      <c r="USQ70" s="235"/>
      <c r="USR70" s="235"/>
      <c r="USS70" s="235"/>
      <c r="UST70" s="235"/>
      <c r="USU70" s="235"/>
      <c r="USV70" s="235"/>
      <c r="USW70" s="235"/>
      <c r="USX70" s="235"/>
      <c r="USY70" s="235"/>
      <c r="USZ70" s="235"/>
      <c r="UTA70" s="235"/>
      <c r="UTB70" s="235"/>
      <c r="UTC70" s="235"/>
      <c r="UTD70" s="235"/>
      <c r="UTE70" s="235"/>
      <c r="UTF70" s="235"/>
      <c r="UTG70" s="235"/>
      <c r="UTH70" s="235"/>
      <c r="UTI70" s="235"/>
      <c r="UTJ70" s="235"/>
      <c r="UTK70" s="235"/>
      <c r="UTL70" s="235"/>
      <c r="UTM70" s="235"/>
      <c r="UTN70" s="235"/>
      <c r="UTO70" s="235"/>
      <c r="UTP70" s="235"/>
      <c r="UTQ70" s="235"/>
      <c r="UTR70" s="235"/>
      <c r="UTS70" s="235"/>
      <c r="UTT70" s="235"/>
      <c r="UTU70" s="235"/>
      <c r="UTV70" s="235"/>
      <c r="UTW70" s="235"/>
      <c r="UTX70" s="235"/>
      <c r="UTY70" s="235"/>
      <c r="UTZ70" s="235"/>
      <c r="UUA70" s="235"/>
      <c r="UUB70" s="235"/>
      <c r="UUC70" s="235"/>
      <c r="UUD70" s="235"/>
      <c r="UUE70" s="235"/>
      <c r="UUF70" s="235"/>
      <c r="UUG70" s="235"/>
      <c r="UUH70" s="235"/>
      <c r="UUI70" s="235"/>
      <c r="UUJ70" s="235"/>
      <c r="UUK70" s="235"/>
      <c r="UUL70" s="235"/>
      <c r="UUM70" s="235"/>
      <c r="UUN70" s="235"/>
      <c r="UUO70" s="235"/>
      <c r="UUP70" s="235"/>
      <c r="UUQ70" s="235"/>
      <c r="UUR70" s="235"/>
      <c r="UUS70" s="235"/>
      <c r="UUT70" s="235"/>
      <c r="UUU70" s="235"/>
      <c r="UUV70" s="235"/>
      <c r="UUW70" s="235"/>
      <c r="UUX70" s="235"/>
      <c r="UUY70" s="235"/>
      <c r="UUZ70" s="235"/>
      <c r="UVA70" s="235"/>
      <c r="UVB70" s="235"/>
      <c r="UVC70" s="235"/>
      <c r="UVD70" s="235"/>
      <c r="UVE70" s="235"/>
      <c r="UVF70" s="235"/>
      <c r="UVG70" s="235"/>
      <c r="UVH70" s="235"/>
      <c r="UVI70" s="235"/>
      <c r="UVJ70" s="235"/>
      <c r="UVK70" s="235"/>
      <c r="UVL70" s="235"/>
      <c r="UVM70" s="235"/>
      <c r="UVN70" s="235"/>
      <c r="UVO70" s="235"/>
      <c r="UVP70" s="235"/>
      <c r="UVQ70" s="235"/>
      <c r="UVR70" s="235"/>
      <c r="UVS70" s="235"/>
      <c r="UVT70" s="235"/>
      <c r="UVU70" s="235"/>
      <c r="UVV70" s="235"/>
      <c r="UVW70" s="235"/>
      <c r="UVX70" s="235"/>
      <c r="UVY70" s="235"/>
      <c r="UVZ70" s="235"/>
      <c r="UWA70" s="235"/>
      <c r="UWB70" s="235"/>
      <c r="UWC70" s="235"/>
      <c r="UWD70" s="235"/>
      <c r="UWE70" s="235"/>
      <c r="UWF70" s="235"/>
      <c r="UWG70" s="235"/>
      <c r="UWH70" s="235"/>
      <c r="UWI70" s="235"/>
      <c r="UWJ70" s="235"/>
      <c r="UWK70" s="235"/>
      <c r="UWL70" s="235"/>
      <c r="UWM70" s="235"/>
      <c r="UWN70" s="235"/>
      <c r="UWO70" s="235"/>
      <c r="UWP70" s="235"/>
      <c r="UWQ70" s="235"/>
      <c r="UWR70" s="235"/>
      <c r="UWS70" s="235"/>
      <c r="UWT70" s="235"/>
      <c r="UWU70" s="235"/>
      <c r="UWV70" s="235"/>
      <c r="UWW70" s="235"/>
      <c r="UWX70" s="235"/>
      <c r="UWY70" s="235"/>
      <c r="UWZ70" s="235"/>
      <c r="UXA70" s="235"/>
      <c r="UXB70" s="235"/>
      <c r="UXC70" s="235"/>
      <c r="UXD70" s="235"/>
      <c r="UXE70" s="235"/>
      <c r="UXF70" s="235"/>
      <c r="UXG70" s="235"/>
      <c r="UXH70" s="235"/>
      <c r="UXI70" s="235"/>
      <c r="UXJ70" s="235"/>
      <c r="UXK70" s="235"/>
      <c r="UXL70" s="235"/>
      <c r="UXM70" s="235"/>
      <c r="UXN70" s="235"/>
      <c r="UXO70" s="235"/>
      <c r="UXP70" s="235"/>
      <c r="UXQ70" s="235"/>
      <c r="UXR70" s="235"/>
      <c r="UXS70" s="235"/>
      <c r="UXT70" s="235"/>
      <c r="UXU70" s="235"/>
      <c r="UXV70" s="235"/>
      <c r="UXW70" s="235"/>
      <c r="UXX70" s="235"/>
      <c r="UXY70" s="235"/>
      <c r="UXZ70" s="235"/>
      <c r="UYA70" s="235"/>
      <c r="UYB70" s="235"/>
      <c r="UYC70" s="235"/>
      <c r="UYD70" s="235"/>
      <c r="UYE70" s="235"/>
      <c r="UYF70" s="235"/>
      <c r="UYG70" s="235"/>
      <c r="UYH70" s="235"/>
      <c r="UYI70" s="235"/>
      <c r="UYJ70" s="235"/>
      <c r="UYK70" s="235"/>
      <c r="UYL70" s="235"/>
      <c r="UYM70" s="235"/>
      <c r="UYN70" s="235"/>
      <c r="UYO70" s="235"/>
      <c r="UYP70" s="235"/>
      <c r="UYQ70" s="235"/>
      <c r="UYR70" s="235"/>
      <c r="UYS70" s="235"/>
      <c r="UYT70" s="235"/>
      <c r="UYU70" s="235"/>
      <c r="UYV70" s="235"/>
      <c r="UYW70" s="235"/>
      <c r="UYX70" s="235"/>
      <c r="UYY70" s="235"/>
      <c r="UYZ70" s="235"/>
      <c r="UZA70" s="235"/>
      <c r="UZB70" s="235"/>
      <c r="UZC70" s="235"/>
      <c r="UZD70" s="235"/>
      <c r="UZE70" s="235"/>
      <c r="UZF70" s="235"/>
      <c r="UZG70" s="235"/>
      <c r="UZH70" s="235"/>
      <c r="UZI70" s="235"/>
      <c r="UZJ70" s="235"/>
      <c r="UZK70" s="235"/>
      <c r="UZL70" s="235"/>
      <c r="UZM70" s="235"/>
      <c r="UZN70" s="235"/>
      <c r="UZO70" s="235"/>
      <c r="UZP70" s="235"/>
      <c r="UZQ70" s="235"/>
      <c r="UZR70" s="235"/>
      <c r="UZS70" s="235"/>
      <c r="UZT70" s="235"/>
      <c r="UZU70" s="235"/>
      <c r="UZV70" s="235"/>
      <c r="UZW70" s="235"/>
      <c r="UZX70" s="235"/>
      <c r="UZY70" s="235"/>
      <c r="UZZ70" s="235"/>
      <c r="VAA70" s="235"/>
      <c r="VAB70" s="235"/>
      <c r="VAC70" s="235"/>
      <c r="VAD70" s="235"/>
      <c r="VAE70" s="235"/>
      <c r="VAF70" s="235"/>
      <c r="VAG70" s="235"/>
      <c r="VAH70" s="235"/>
      <c r="VAI70" s="235"/>
      <c r="VAJ70" s="235"/>
      <c r="VAK70" s="235"/>
      <c r="VAL70" s="235"/>
      <c r="VAM70" s="235"/>
      <c r="VAN70" s="235"/>
      <c r="VAO70" s="235"/>
      <c r="VAP70" s="235"/>
      <c r="VAQ70" s="235"/>
      <c r="VAR70" s="235"/>
      <c r="VAS70" s="235"/>
      <c r="VAT70" s="235"/>
      <c r="VAU70" s="235"/>
      <c r="VAV70" s="235"/>
      <c r="VAW70" s="235"/>
      <c r="VAX70" s="235"/>
      <c r="VAY70" s="235"/>
      <c r="VAZ70" s="235"/>
      <c r="VBA70" s="235"/>
      <c r="VBB70" s="235"/>
      <c r="VBC70" s="235"/>
      <c r="VBD70" s="235"/>
      <c r="VBE70" s="235"/>
      <c r="VBF70" s="235"/>
      <c r="VBG70" s="235"/>
      <c r="VBH70" s="235"/>
      <c r="VBI70" s="235"/>
      <c r="VBJ70" s="235"/>
      <c r="VBK70" s="235"/>
      <c r="VBL70" s="235"/>
      <c r="VBM70" s="235"/>
      <c r="VBN70" s="235"/>
      <c r="VBO70" s="235"/>
      <c r="VBP70" s="235"/>
      <c r="VBQ70" s="235"/>
      <c r="VBR70" s="235"/>
      <c r="VBS70" s="235"/>
      <c r="VBT70" s="235"/>
      <c r="VBU70" s="235"/>
      <c r="VBV70" s="235"/>
      <c r="VBW70" s="235"/>
      <c r="VBX70" s="235"/>
      <c r="VBY70" s="235"/>
      <c r="VBZ70" s="235"/>
      <c r="VCA70" s="235"/>
      <c r="VCB70" s="235"/>
      <c r="VCC70" s="235"/>
      <c r="VCD70" s="235"/>
      <c r="VCE70" s="235"/>
      <c r="VCF70" s="235"/>
      <c r="VCG70" s="235"/>
      <c r="VCH70" s="235"/>
      <c r="VCI70" s="235"/>
      <c r="VCJ70" s="235"/>
      <c r="VCK70" s="235"/>
      <c r="VCL70" s="235"/>
      <c r="VCM70" s="235"/>
      <c r="VCN70" s="235"/>
      <c r="VCO70" s="235"/>
      <c r="VCP70" s="235"/>
      <c r="VCQ70" s="235"/>
      <c r="VCR70" s="235"/>
      <c r="VCS70" s="235"/>
      <c r="VCT70" s="235"/>
      <c r="VCU70" s="235"/>
      <c r="VCV70" s="235"/>
      <c r="VCW70" s="235"/>
      <c r="VCX70" s="235"/>
      <c r="VCY70" s="235"/>
      <c r="VCZ70" s="235"/>
      <c r="VDA70" s="235"/>
      <c r="VDB70" s="235"/>
      <c r="VDC70" s="235"/>
      <c r="VDD70" s="235"/>
      <c r="VDE70" s="235"/>
      <c r="VDF70" s="235"/>
      <c r="VDG70" s="235"/>
      <c r="VDH70" s="235"/>
      <c r="VDI70" s="235"/>
      <c r="VDJ70" s="235"/>
      <c r="VDK70" s="235"/>
      <c r="VDL70" s="235"/>
      <c r="VDM70" s="235"/>
      <c r="VDN70" s="235"/>
      <c r="VDO70" s="235"/>
      <c r="VDP70" s="235"/>
      <c r="VDQ70" s="235"/>
      <c r="VDR70" s="235"/>
      <c r="VDS70" s="235"/>
      <c r="VDT70" s="235"/>
      <c r="VDU70" s="235"/>
      <c r="VDV70" s="235"/>
      <c r="VDW70" s="235"/>
      <c r="VDX70" s="235"/>
      <c r="VDY70" s="235"/>
      <c r="VDZ70" s="235"/>
      <c r="VEA70" s="235"/>
      <c r="VEB70" s="235"/>
      <c r="VEC70" s="235"/>
      <c r="VED70" s="235"/>
      <c r="VEE70" s="235"/>
      <c r="VEF70" s="235"/>
      <c r="VEG70" s="235"/>
      <c r="VEH70" s="235"/>
      <c r="VEI70" s="235"/>
      <c r="VEJ70" s="235"/>
      <c r="VEK70" s="235"/>
      <c r="VEL70" s="235"/>
      <c r="VEM70" s="235"/>
      <c r="VEN70" s="235"/>
      <c r="VEO70" s="235"/>
      <c r="VEP70" s="235"/>
      <c r="VEQ70" s="235"/>
      <c r="VER70" s="235"/>
      <c r="VES70" s="235"/>
      <c r="VET70" s="235"/>
      <c r="VEU70" s="235"/>
      <c r="VEV70" s="235"/>
      <c r="VEW70" s="235"/>
      <c r="VEX70" s="235"/>
      <c r="VEY70" s="235"/>
      <c r="VEZ70" s="235"/>
      <c r="VFA70" s="235"/>
      <c r="VFB70" s="235"/>
      <c r="VFC70" s="235"/>
      <c r="VFD70" s="235"/>
      <c r="VFE70" s="235"/>
      <c r="VFF70" s="235"/>
      <c r="VFG70" s="235"/>
      <c r="VFH70" s="235"/>
      <c r="VFI70" s="235"/>
      <c r="VFJ70" s="235"/>
      <c r="VFK70" s="235"/>
      <c r="VFL70" s="235"/>
      <c r="VFM70" s="235"/>
      <c r="VFN70" s="235"/>
      <c r="VFO70" s="235"/>
      <c r="VFP70" s="235"/>
      <c r="VFQ70" s="235"/>
      <c r="VFR70" s="235"/>
      <c r="VFS70" s="235"/>
      <c r="VFT70" s="235"/>
      <c r="VFU70" s="235"/>
      <c r="VFV70" s="235"/>
      <c r="VFW70" s="235"/>
      <c r="VFX70" s="235"/>
      <c r="VFY70" s="235"/>
      <c r="VFZ70" s="235"/>
      <c r="VGA70" s="235"/>
      <c r="VGB70" s="235"/>
      <c r="VGC70" s="235"/>
      <c r="VGD70" s="235"/>
      <c r="VGE70" s="235"/>
      <c r="VGF70" s="235"/>
      <c r="VGG70" s="235"/>
      <c r="VGH70" s="235"/>
      <c r="VGI70" s="235"/>
      <c r="VGJ70" s="235"/>
      <c r="VGK70" s="235"/>
      <c r="VGL70" s="235"/>
      <c r="VGM70" s="235"/>
      <c r="VGN70" s="235"/>
      <c r="VGO70" s="235"/>
      <c r="VGP70" s="235"/>
      <c r="VGQ70" s="235"/>
      <c r="VGR70" s="235"/>
      <c r="VGS70" s="235"/>
      <c r="VGT70" s="235"/>
      <c r="VGU70" s="235"/>
      <c r="VGV70" s="235"/>
      <c r="VGW70" s="235"/>
      <c r="VGX70" s="235"/>
      <c r="VGY70" s="235"/>
      <c r="VGZ70" s="235"/>
      <c r="VHA70" s="235"/>
      <c r="VHB70" s="235"/>
      <c r="VHC70" s="235"/>
      <c r="VHD70" s="235"/>
      <c r="VHE70" s="235"/>
      <c r="VHF70" s="235"/>
      <c r="VHG70" s="235"/>
      <c r="VHH70" s="235"/>
      <c r="VHI70" s="235"/>
      <c r="VHJ70" s="235"/>
      <c r="VHK70" s="235"/>
      <c r="VHL70" s="235"/>
      <c r="VHM70" s="235"/>
      <c r="VHN70" s="235"/>
      <c r="VHO70" s="235"/>
      <c r="VHP70" s="235"/>
      <c r="VHQ70" s="235"/>
      <c r="VHR70" s="235"/>
      <c r="VHS70" s="235"/>
      <c r="VHT70" s="235"/>
      <c r="VHU70" s="235"/>
      <c r="VHV70" s="235"/>
      <c r="VHW70" s="235"/>
      <c r="VHX70" s="235"/>
      <c r="VHY70" s="235"/>
      <c r="VHZ70" s="235"/>
      <c r="VIA70" s="235"/>
      <c r="VIB70" s="235"/>
      <c r="VIC70" s="235"/>
      <c r="VID70" s="235"/>
      <c r="VIE70" s="235"/>
      <c r="VIF70" s="235"/>
      <c r="VIG70" s="235"/>
      <c r="VIH70" s="235"/>
      <c r="VII70" s="235"/>
      <c r="VIJ70" s="235"/>
      <c r="VIK70" s="235"/>
      <c r="VIL70" s="235"/>
      <c r="VIM70" s="235"/>
      <c r="VIN70" s="235"/>
      <c r="VIO70" s="235"/>
      <c r="VIP70" s="235"/>
      <c r="VIQ70" s="235"/>
      <c r="VIR70" s="235"/>
      <c r="VIS70" s="235"/>
      <c r="VIT70" s="235"/>
      <c r="VIU70" s="235"/>
      <c r="VIV70" s="235"/>
      <c r="VIW70" s="235"/>
      <c r="VIX70" s="235"/>
      <c r="VIY70" s="235"/>
      <c r="VIZ70" s="235"/>
      <c r="VJA70" s="235"/>
      <c r="VJB70" s="235"/>
      <c r="VJC70" s="235"/>
      <c r="VJD70" s="235"/>
      <c r="VJE70" s="235"/>
      <c r="VJF70" s="235"/>
      <c r="VJG70" s="235"/>
      <c r="VJH70" s="235"/>
      <c r="VJI70" s="235"/>
      <c r="VJJ70" s="235"/>
      <c r="VJK70" s="235"/>
      <c r="VJL70" s="235"/>
      <c r="VJM70" s="235"/>
      <c r="VJN70" s="235"/>
      <c r="VJO70" s="235"/>
      <c r="VJP70" s="235"/>
      <c r="VJQ70" s="235"/>
      <c r="VJR70" s="235"/>
      <c r="VJS70" s="235"/>
      <c r="VJT70" s="235"/>
      <c r="VJU70" s="235"/>
      <c r="VJV70" s="235"/>
      <c r="VJW70" s="235"/>
      <c r="VJX70" s="235"/>
      <c r="VJY70" s="235"/>
      <c r="VJZ70" s="235"/>
      <c r="VKA70" s="235"/>
      <c r="VKB70" s="235"/>
      <c r="VKC70" s="235"/>
      <c r="VKD70" s="235"/>
      <c r="VKE70" s="235"/>
      <c r="VKF70" s="235"/>
      <c r="VKG70" s="235"/>
      <c r="VKH70" s="235"/>
      <c r="VKI70" s="235"/>
      <c r="VKJ70" s="235"/>
      <c r="VKK70" s="235"/>
      <c r="VKL70" s="235"/>
      <c r="VKM70" s="235"/>
      <c r="VKN70" s="235"/>
      <c r="VKO70" s="235"/>
      <c r="VKP70" s="235"/>
      <c r="VKQ70" s="235"/>
      <c r="VKR70" s="235"/>
      <c r="VKS70" s="235"/>
      <c r="VKT70" s="235"/>
      <c r="VKU70" s="235"/>
      <c r="VKV70" s="235"/>
      <c r="VKW70" s="235"/>
      <c r="VKX70" s="235"/>
      <c r="VKY70" s="235"/>
      <c r="VKZ70" s="235"/>
      <c r="VLA70" s="235"/>
      <c r="VLB70" s="235"/>
      <c r="VLC70" s="235"/>
      <c r="VLD70" s="235"/>
      <c r="VLE70" s="235"/>
      <c r="VLF70" s="235"/>
      <c r="VLG70" s="235"/>
      <c r="VLH70" s="235"/>
      <c r="VLI70" s="235"/>
      <c r="VLJ70" s="235"/>
      <c r="VLK70" s="235"/>
      <c r="VLL70" s="235"/>
      <c r="VLM70" s="235"/>
      <c r="VLN70" s="235"/>
      <c r="VLO70" s="235"/>
      <c r="VLP70" s="235"/>
      <c r="VLQ70" s="235"/>
      <c r="VLR70" s="235"/>
      <c r="VLS70" s="235"/>
      <c r="VLT70" s="235"/>
      <c r="VLU70" s="235"/>
      <c r="VLV70" s="235"/>
      <c r="VLW70" s="235"/>
      <c r="VLX70" s="235"/>
      <c r="VLY70" s="235"/>
      <c r="VLZ70" s="235"/>
      <c r="VMA70" s="235"/>
      <c r="VMB70" s="235"/>
      <c r="VMC70" s="235"/>
      <c r="VMD70" s="235"/>
      <c r="VME70" s="235"/>
      <c r="VMF70" s="235"/>
      <c r="VMG70" s="235"/>
      <c r="VMH70" s="235"/>
      <c r="VMI70" s="235"/>
      <c r="VMJ70" s="235"/>
      <c r="VMK70" s="235"/>
      <c r="VML70" s="235"/>
      <c r="VMM70" s="235"/>
      <c r="VMN70" s="235"/>
      <c r="VMO70" s="235"/>
      <c r="VMP70" s="235"/>
      <c r="VMQ70" s="235"/>
      <c r="VMR70" s="235"/>
      <c r="VMS70" s="235"/>
      <c r="VMT70" s="235"/>
      <c r="VMU70" s="235"/>
      <c r="VMV70" s="235"/>
      <c r="VMW70" s="235"/>
      <c r="VMX70" s="235"/>
      <c r="VMY70" s="235"/>
      <c r="VMZ70" s="235"/>
      <c r="VNA70" s="235"/>
      <c r="VNB70" s="235"/>
      <c r="VNC70" s="235"/>
      <c r="VND70" s="235"/>
      <c r="VNE70" s="235"/>
      <c r="VNF70" s="235"/>
      <c r="VNG70" s="235"/>
      <c r="VNH70" s="235"/>
      <c r="VNI70" s="235"/>
      <c r="VNJ70" s="235"/>
      <c r="VNK70" s="235"/>
      <c r="VNL70" s="235"/>
      <c r="VNM70" s="235"/>
      <c r="VNN70" s="235"/>
      <c r="VNO70" s="235"/>
      <c r="VNP70" s="235"/>
      <c r="VNQ70" s="235"/>
      <c r="VNR70" s="235"/>
      <c r="VNS70" s="235"/>
      <c r="VNT70" s="235"/>
      <c r="VNU70" s="235"/>
      <c r="VNV70" s="235"/>
      <c r="VNW70" s="235"/>
      <c r="VNX70" s="235"/>
      <c r="VNY70" s="235"/>
      <c r="VNZ70" s="235"/>
      <c r="VOA70" s="235"/>
      <c r="VOB70" s="235"/>
      <c r="VOC70" s="235"/>
      <c r="VOD70" s="235"/>
      <c r="VOE70" s="235"/>
      <c r="VOF70" s="235"/>
      <c r="VOG70" s="235"/>
      <c r="VOH70" s="235"/>
      <c r="VOI70" s="235"/>
      <c r="VOJ70" s="235"/>
      <c r="VOK70" s="235"/>
      <c r="VOL70" s="235"/>
      <c r="VOM70" s="235"/>
      <c r="VON70" s="235"/>
      <c r="VOO70" s="235"/>
      <c r="VOP70" s="235"/>
      <c r="VOQ70" s="235"/>
      <c r="VOR70" s="235"/>
      <c r="VOS70" s="235"/>
      <c r="VOT70" s="235"/>
      <c r="VOU70" s="235"/>
      <c r="VOV70" s="235"/>
      <c r="VOW70" s="235"/>
      <c r="VOX70" s="235"/>
      <c r="VOY70" s="235"/>
      <c r="VOZ70" s="235"/>
      <c r="VPA70" s="235"/>
      <c r="VPB70" s="235"/>
      <c r="VPC70" s="235"/>
      <c r="VPD70" s="235"/>
      <c r="VPE70" s="235"/>
      <c r="VPF70" s="235"/>
      <c r="VPG70" s="235"/>
      <c r="VPH70" s="235"/>
      <c r="VPI70" s="235"/>
      <c r="VPJ70" s="235"/>
      <c r="VPK70" s="235"/>
      <c r="VPL70" s="235"/>
      <c r="VPM70" s="235"/>
      <c r="VPN70" s="235"/>
      <c r="VPO70" s="235"/>
      <c r="VPP70" s="235"/>
      <c r="VPQ70" s="235"/>
      <c r="VPR70" s="235"/>
      <c r="VPS70" s="235"/>
      <c r="VPT70" s="235"/>
      <c r="VPU70" s="235"/>
      <c r="VPV70" s="235"/>
      <c r="VPW70" s="235"/>
      <c r="VPX70" s="235"/>
      <c r="VPY70" s="235"/>
      <c r="VPZ70" s="235"/>
      <c r="VQA70" s="235"/>
      <c r="VQB70" s="235"/>
      <c r="VQC70" s="235"/>
      <c r="VQD70" s="235"/>
      <c r="VQE70" s="235"/>
      <c r="VQF70" s="235"/>
      <c r="VQG70" s="235"/>
      <c r="VQH70" s="235"/>
      <c r="VQI70" s="235"/>
      <c r="VQJ70" s="235"/>
      <c r="VQK70" s="235"/>
      <c r="VQL70" s="235"/>
      <c r="VQM70" s="235"/>
      <c r="VQN70" s="235"/>
      <c r="VQO70" s="235"/>
      <c r="VQP70" s="235"/>
      <c r="VQQ70" s="235"/>
      <c r="VQR70" s="235"/>
      <c r="VQS70" s="235"/>
      <c r="VQT70" s="235"/>
      <c r="VQU70" s="235"/>
      <c r="VQV70" s="235"/>
      <c r="VQW70" s="235"/>
      <c r="VQX70" s="235"/>
      <c r="VQY70" s="235"/>
      <c r="VQZ70" s="235"/>
      <c r="VRA70" s="235"/>
      <c r="VRB70" s="235"/>
      <c r="VRC70" s="235"/>
      <c r="VRD70" s="235"/>
      <c r="VRE70" s="235"/>
      <c r="VRF70" s="235"/>
      <c r="VRG70" s="235"/>
      <c r="VRH70" s="235"/>
      <c r="VRI70" s="235"/>
      <c r="VRJ70" s="235"/>
      <c r="VRK70" s="235"/>
      <c r="VRL70" s="235"/>
      <c r="VRM70" s="235"/>
      <c r="VRN70" s="235"/>
      <c r="VRO70" s="235"/>
      <c r="VRP70" s="235"/>
      <c r="VRQ70" s="235"/>
      <c r="VRR70" s="235"/>
      <c r="VRS70" s="235"/>
      <c r="VRT70" s="235"/>
      <c r="VRU70" s="235"/>
      <c r="VRV70" s="235"/>
      <c r="VRW70" s="235"/>
      <c r="VRX70" s="235"/>
      <c r="VRY70" s="235"/>
      <c r="VRZ70" s="235"/>
      <c r="VSA70" s="235"/>
      <c r="VSB70" s="235"/>
      <c r="VSC70" s="235"/>
      <c r="VSD70" s="235"/>
      <c r="VSE70" s="235"/>
      <c r="VSF70" s="235"/>
      <c r="VSG70" s="235"/>
      <c r="VSH70" s="235"/>
      <c r="VSI70" s="235"/>
      <c r="VSJ70" s="235"/>
      <c r="VSK70" s="235"/>
      <c r="VSL70" s="235"/>
      <c r="VSM70" s="235"/>
      <c r="VSN70" s="235"/>
      <c r="VSO70" s="235"/>
      <c r="VSP70" s="235"/>
      <c r="VSQ70" s="235"/>
      <c r="VSR70" s="235"/>
      <c r="VSS70" s="235"/>
      <c r="VST70" s="235"/>
      <c r="VSU70" s="235"/>
      <c r="VSV70" s="235"/>
      <c r="VSW70" s="235"/>
      <c r="VSX70" s="235"/>
      <c r="VSY70" s="235"/>
      <c r="VSZ70" s="235"/>
      <c r="VTA70" s="235"/>
      <c r="VTB70" s="235"/>
      <c r="VTC70" s="235"/>
      <c r="VTD70" s="235"/>
      <c r="VTE70" s="235"/>
      <c r="VTF70" s="235"/>
      <c r="VTG70" s="235"/>
      <c r="VTH70" s="235"/>
      <c r="VTI70" s="235"/>
      <c r="VTJ70" s="235"/>
      <c r="VTK70" s="235"/>
      <c r="VTL70" s="235"/>
      <c r="VTM70" s="235"/>
      <c r="VTN70" s="235"/>
      <c r="VTO70" s="235"/>
      <c r="VTP70" s="235"/>
      <c r="VTQ70" s="235"/>
      <c r="VTR70" s="235"/>
      <c r="VTS70" s="235"/>
      <c r="VTT70" s="235"/>
      <c r="VTU70" s="235"/>
      <c r="VTV70" s="235"/>
      <c r="VTW70" s="235"/>
      <c r="VTX70" s="235"/>
      <c r="VTY70" s="235"/>
      <c r="VTZ70" s="235"/>
      <c r="VUA70" s="235"/>
      <c r="VUB70" s="235"/>
      <c r="VUC70" s="235"/>
      <c r="VUD70" s="235"/>
      <c r="VUE70" s="235"/>
      <c r="VUF70" s="235"/>
      <c r="VUG70" s="235"/>
      <c r="VUH70" s="235"/>
      <c r="VUI70" s="235"/>
      <c r="VUJ70" s="235"/>
      <c r="VUK70" s="235"/>
      <c r="VUL70" s="235"/>
      <c r="VUM70" s="235"/>
      <c r="VUN70" s="235"/>
      <c r="VUO70" s="235"/>
      <c r="VUP70" s="235"/>
      <c r="VUQ70" s="235"/>
      <c r="VUR70" s="235"/>
      <c r="VUS70" s="235"/>
      <c r="VUT70" s="235"/>
      <c r="VUU70" s="235"/>
      <c r="VUV70" s="235"/>
      <c r="VUW70" s="235"/>
      <c r="VUX70" s="235"/>
      <c r="VUY70" s="235"/>
      <c r="VUZ70" s="235"/>
      <c r="VVA70" s="235"/>
      <c r="VVB70" s="235"/>
      <c r="VVC70" s="235"/>
      <c r="VVD70" s="235"/>
      <c r="VVE70" s="235"/>
      <c r="VVF70" s="235"/>
      <c r="VVG70" s="235"/>
      <c r="VVH70" s="235"/>
      <c r="VVI70" s="235"/>
      <c r="VVJ70" s="235"/>
      <c r="VVK70" s="235"/>
      <c r="VVL70" s="235"/>
      <c r="VVM70" s="235"/>
      <c r="VVN70" s="235"/>
      <c r="VVO70" s="235"/>
      <c r="VVP70" s="235"/>
      <c r="VVQ70" s="235"/>
      <c r="VVR70" s="235"/>
      <c r="VVS70" s="235"/>
      <c r="VVT70" s="235"/>
      <c r="VVU70" s="235"/>
      <c r="VVV70" s="235"/>
      <c r="VVW70" s="235"/>
      <c r="VVX70" s="235"/>
      <c r="VVY70" s="235"/>
      <c r="VVZ70" s="235"/>
      <c r="VWA70" s="235"/>
      <c r="VWB70" s="235"/>
      <c r="VWC70" s="235"/>
      <c r="VWD70" s="235"/>
      <c r="VWE70" s="235"/>
      <c r="VWF70" s="235"/>
      <c r="VWG70" s="235"/>
      <c r="VWH70" s="235"/>
      <c r="VWI70" s="235"/>
      <c r="VWJ70" s="235"/>
      <c r="VWK70" s="235"/>
      <c r="VWL70" s="235"/>
      <c r="VWM70" s="235"/>
      <c r="VWN70" s="235"/>
      <c r="VWO70" s="235"/>
      <c r="VWP70" s="235"/>
      <c r="VWQ70" s="235"/>
      <c r="VWR70" s="235"/>
      <c r="VWS70" s="235"/>
      <c r="VWT70" s="235"/>
      <c r="VWU70" s="235"/>
      <c r="VWV70" s="235"/>
      <c r="VWW70" s="235"/>
      <c r="VWX70" s="235"/>
      <c r="VWY70" s="235"/>
      <c r="VWZ70" s="235"/>
      <c r="VXA70" s="235"/>
      <c r="VXB70" s="235"/>
      <c r="VXC70" s="235"/>
      <c r="VXD70" s="235"/>
      <c r="VXE70" s="235"/>
      <c r="VXF70" s="235"/>
      <c r="VXG70" s="235"/>
      <c r="VXH70" s="235"/>
      <c r="VXI70" s="235"/>
      <c r="VXJ70" s="235"/>
      <c r="VXK70" s="235"/>
      <c r="VXL70" s="235"/>
      <c r="VXM70" s="235"/>
      <c r="VXN70" s="235"/>
      <c r="VXO70" s="235"/>
      <c r="VXP70" s="235"/>
      <c r="VXQ70" s="235"/>
      <c r="VXR70" s="235"/>
      <c r="VXS70" s="235"/>
      <c r="VXT70" s="235"/>
      <c r="VXU70" s="235"/>
      <c r="VXV70" s="235"/>
      <c r="VXW70" s="235"/>
      <c r="VXX70" s="235"/>
      <c r="VXY70" s="235"/>
      <c r="VXZ70" s="235"/>
      <c r="VYA70" s="235"/>
      <c r="VYB70" s="235"/>
      <c r="VYC70" s="235"/>
      <c r="VYD70" s="235"/>
      <c r="VYE70" s="235"/>
      <c r="VYF70" s="235"/>
      <c r="VYG70" s="235"/>
      <c r="VYH70" s="235"/>
      <c r="VYI70" s="235"/>
      <c r="VYJ70" s="235"/>
      <c r="VYK70" s="235"/>
      <c r="VYL70" s="235"/>
      <c r="VYM70" s="235"/>
      <c r="VYN70" s="235"/>
      <c r="VYO70" s="235"/>
      <c r="VYP70" s="235"/>
      <c r="VYQ70" s="235"/>
      <c r="VYR70" s="235"/>
      <c r="VYS70" s="235"/>
      <c r="VYT70" s="235"/>
      <c r="VYU70" s="235"/>
      <c r="VYV70" s="235"/>
      <c r="VYW70" s="235"/>
      <c r="VYX70" s="235"/>
      <c r="VYY70" s="235"/>
      <c r="VYZ70" s="235"/>
      <c r="VZA70" s="235"/>
      <c r="VZB70" s="235"/>
      <c r="VZC70" s="235"/>
      <c r="VZD70" s="235"/>
      <c r="VZE70" s="235"/>
      <c r="VZF70" s="235"/>
      <c r="VZG70" s="235"/>
      <c r="VZH70" s="235"/>
      <c r="VZI70" s="235"/>
      <c r="VZJ70" s="235"/>
      <c r="VZK70" s="235"/>
      <c r="VZL70" s="235"/>
      <c r="VZM70" s="235"/>
      <c r="VZN70" s="235"/>
      <c r="VZO70" s="235"/>
      <c r="VZP70" s="235"/>
      <c r="VZQ70" s="235"/>
      <c r="VZR70" s="235"/>
      <c r="VZS70" s="235"/>
      <c r="VZT70" s="235"/>
      <c r="VZU70" s="235"/>
      <c r="VZV70" s="235"/>
      <c r="VZW70" s="235"/>
      <c r="VZX70" s="235"/>
      <c r="VZY70" s="235"/>
      <c r="VZZ70" s="235"/>
      <c r="WAA70" s="235"/>
      <c r="WAB70" s="235"/>
      <c r="WAC70" s="235"/>
      <c r="WAD70" s="235"/>
      <c r="WAE70" s="235"/>
      <c r="WAF70" s="235"/>
      <c r="WAG70" s="235"/>
      <c r="WAH70" s="235"/>
      <c r="WAI70" s="235"/>
      <c r="WAJ70" s="235"/>
      <c r="WAK70" s="235"/>
      <c r="WAL70" s="235"/>
      <c r="WAM70" s="235"/>
      <c r="WAN70" s="235"/>
      <c r="WAO70" s="235"/>
      <c r="WAP70" s="235"/>
      <c r="WAQ70" s="235"/>
      <c r="WAR70" s="235"/>
      <c r="WAS70" s="235"/>
      <c r="WAT70" s="235"/>
      <c r="WAU70" s="235"/>
      <c r="WAV70" s="235"/>
      <c r="WAW70" s="235"/>
      <c r="WAX70" s="235"/>
      <c r="WAY70" s="235"/>
      <c r="WAZ70" s="235"/>
      <c r="WBA70" s="235"/>
      <c r="WBB70" s="235"/>
      <c r="WBC70" s="235"/>
      <c r="WBD70" s="235"/>
      <c r="WBE70" s="235"/>
      <c r="WBF70" s="235"/>
      <c r="WBG70" s="235"/>
      <c r="WBH70" s="235"/>
      <c r="WBI70" s="235"/>
      <c r="WBJ70" s="235"/>
      <c r="WBK70" s="235"/>
      <c r="WBL70" s="235"/>
      <c r="WBM70" s="235"/>
      <c r="WBN70" s="235"/>
      <c r="WBO70" s="235"/>
      <c r="WBP70" s="235"/>
      <c r="WBQ70" s="235"/>
      <c r="WBR70" s="235"/>
      <c r="WBS70" s="235"/>
      <c r="WBT70" s="235"/>
      <c r="WBU70" s="235"/>
      <c r="WBV70" s="235"/>
      <c r="WBW70" s="235"/>
      <c r="WBX70" s="235"/>
      <c r="WBY70" s="235"/>
      <c r="WBZ70" s="235"/>
      <c r="WCA70" s="235"/>
      <c r="WCB70" s="235"/>
      <c r="WCC70" s="235"/>
      <c r="WCD70" s="235"/>
      <c r="WCE70" s="235"/>
      <c r="WCF70" s="235"/>
      <c r="WCG70" s="235"/>
      <c r="WCH70" s="235"/>
      <c r="WCI70" s="235"/>
      <c r="WCJ70" s="235"/>
      <c r="WCK70" s="235"/>
      <c r="WCL70" s="235"/>
      <c r="WCM70" s="235"/>
      <c r="WCN70" s="235"/>
      <c r="WCO70" s="235"/>
      <c r="WCP70" s="235"/>
      <c r="WCQ70" s="235"/>
      <c r="WCR70" s="235"/>
      <c r="WCS70" s="235"/>
      <c r="WCT70" s="235"/>
      <c r="WCU70" s="235"/>
      <c r="WCV70" s="235"/>
      <c r="WCW70" s="235"/>
      <c r="WCX70" s="235"/>
      <c r="WCY70" s="235"/>
      <c r="WCZ70" s="235"/>
      <c r="WDA70" s="235"/>
      <c r="WDB70" s="235"/>
      <c r="WDC70" s="235"/>
      <c r="WDD70" s="235"/>
      <c r="WDE70" s="235"/>
      <c r="WDF70" s="235"/>
      <c r="WDG70" s="235"/>
      <c r="WDH70" s="235"/>
      <c r="WDI70" s="235"/>
      <c r="WDJ70" s="235"/>
      <c r="WDK70" s="235"/>
      <c r="WDL70" s="235"/>
      <c r="WDM70" s="235"/>
      <c r="WDN70" s="235"/>
      <c r="WDO70" s="235"/>
      <c r="WDP70" s="235"/>
      <c r="WDQ70" s="235"/>
      <c r="WDR70" s="235"/>
      <c r="WDS70" s="235"/>
      <c r="WDT70" s="235"/>
      <c r="WDU70" s="235"/>
      <c r="WDV70" s="235"/>
      <c r="WDW70" s="235"/>
      <c r="WDX70" s="235"/>
      <c r="WDY70" s="235"/>
      <c r="WDZ70" s="235"/>
      <c r="WEA70" s="235"/>
      <c r="WEB70" s="235"/>
      <c r="WEC70" s="235"/>
      <c r="WED70" s="235"/>
      <c r="WEE70" s="235"/>
      <c r="WEF70" s="235"/>
      <c r="WEG70" s="235"/>
      <c r="WEH70" s="235"/>
      <c r="WEI70" s="235"/>
      <c r="WEJ70" s="235"/>
      <c r="WEK70" s="235"/>
      <c r="WEL70" s="235"/>
      <c r="WEM70" s="235"/>
      <c r="WEN70" s="235"/>
      <c r="WEO70" s="235"/>
      <c r="WEP70" s="235"/>
      <c r="WEQ70" s="235"/>
      <c r="WER70" s="235"/>
      <c r="WES70" s="235"/>
      <c r="WET70" s="235"/>
      <c r="WEU70" s="235"/>
      <c r="WEV70" s="235"/>
      <c r="WEW70" s="235"/>
      <c r="WEX70" s="235"/>
      <c r="WEY70" s="235"/>
      <c r="WEZ70" s="235"/>
      <c r="WFA70" s="235"/>
      <c r="WFB70" s="235"/>
      <c r="WFC70" s="235"/>
      <c r="WFD70" s="235"/>
      <c r="WFE70" s="235"/>
      <c r="WFF70" s="235"/>
      <c r="WFG70" s="235"/>
      <c r="WFH70" s="235"/>
      <c r="WFI70" s="235"/>
      <c r="WFJ70" s="235"/>
      <c r="WFK70" s="235"/>
      <c r="WFL70" s="235"/>
      <c r="WFM70" s="235"/>
      <c r="WFN70" s="235"/>
      <c r="WFO70" s="235"/>
      <c r="WFP70" s="235"/>
      <c r="WFQ70" s="235"/>
      <c r="WFR70" s="235"/>
      <c r="WFS70" s="235"/>
      <c r="WFT70" s="235"/>
      <c r="WFU70" s="235"/>
      <c r="WFV70" s="235"/>
      <c r="WFW70" s="235"/>
      <c r="WFX70" s="235"/>
      <c r="WFY70" s="235"/>
      <c r="WFZ70" s="235"/>
      <c r="WGA70" s="235"/>
      <c r="WGB70" s="235"/>
      <c r="WGC70" s="235"/>
      <c r="WGD70" s="235"/>
      <c r="WGE70" s="235"/>
      <c r="WGF70" s="235"/>
      <c r="WGG70" s="235"/>
      <c r="WGH70" s="235"/>
      <c r="WGI70" s="235"/>
      <c r="WGJ70" s="235"/>
      <c r="WGK70" s="235"/>
      <c r="WGL70" s="235"/>
      <c r="WGM70" s="235"/>
      <c r="WGN70" s="235"/>
      <c r="WGO70" s="235"/>
      <c r="WGP70" s="235"/>
      <c r="WGQ70" s="235"/>
      <c r="WGR70" s="235"/>
      <c r="WGS70" s="235"/>
      <c r="WGT70" s="235"/>
      <c r="WGU70" s="235"/>
      <c r="WGV70" s="235"/>
      <c r="WGW70" s="235"/>
      <c r="WGX70" s="235"/>
      <c r="WGY70" s="235"/>
      <c r="WGZ70" s="235"/>
      <c r="WHA70" s="235"/>
      <c r="WHB70" s="235"/>
      <c r="WHC70" s="235"/>
      <c r="WHD70" s="235"/>
      <c r="WHE70" s="235"/>
      <c r="WHF70" s="235"/>
      <c r="WHG70" s="235"/>
      <c r="WHH70" s="235"/>
      <c r="WHI70" s="235"/>
      <c r="WHJ70" s="235"/>
      <c r="WHK70" s="235"/>
      <c r="WHL70" s="235"/>
      <c r="WHM70" s="235"/>
      <c r="WHN70" s="235"/>
      <c r="WHO70" s="235"/>
      <c r="WHP70" s="235"/>
      <c r="WHQ70" s="235"/>
      <c r="WHR70" s="235"/>
      <c r="WHS70" s="235"/>
      <c r="WHT70" s="235"/>
      <c r="WHU70" s="235"/>
      <c r="WHV70" s="235"/>
      <c r="WHW70" s="235"/>
      <c r="WHX70" s="235"/>
      <c r="WHY70" s="235"/>
      <c r="WHZ70" s="235"/>
      <c r="WIA70" s="235"/>
      <c r="WIB70" s="235"/>
      <c r="WIC70" s="235"/>
      <c r="WID70" s="235"/>
      <c r="WIE70" s="235"/>
      <c r="WIF70" s="235"/>
      <c r="WIG70" s="235"/>
      <c r="WIH70" s="235"/>
      <c r="WII70" s="235"/>
      <c r="WIJ70" s="235"/>
      <c r="WIK70" s="235"/>
      <c r="WIL70" s="235"/>
      <c r="WIM70" s="235"/>
      <c r="WIN70" s="235"/>
      <c r="WIO70" s="235"/>
      <c r="WIP70" s="235"/>
      <c r="WIQ70" s="235"/>
      <c r="WIR70" s="235"/>
      <c r="WIS70" s="235"/>
      <c r="WIT70" s="235"/>
      <c r="WIU70" s="235"/>
      <c r="WIV70" s="235"/>
      <c r="WIW70" s="235"/>
      <c r="WIX70" s="235"/>
      <c r="WIY70" s="235"/>
      <c r="WIZ70" s="235"/>
      <c r="WJA70" s="235"/>
      <c r="WJB70" s="235"/>
      <c r="WJC70" s="235"/>
      <c r="WJD70" s="235"/>
      <c r="WJE70" s="235"/>
      <c r="WJF70" s="235"/>
      <c r="WJG70" s="235"/>
      <c r="WJH70" s="235"/>
      <c r="WJI70" s="235"/>
      <c r="WJJ70" s="235"/>
      <c r="WJK70" s="235"/>
      <c r="WJL70" s="235"/>
      <c r="WJM70" s="235"/>
      <c r="WJN70" s="235"/>
      <c r="WJO70" s="235"/>
      <c r="WJP70" s="235"/>
      <c r="WJQ70" s="235"/>
      <c r="WJR70" s="235"/>
      <c r="WJS70" s="235"/>
      <c r="WJT70" s="235"/>
      <c r="WJU70" s="235"/>
      <c r="WJV70" s="235"/>
      <c r="WJW70" s="235"/>
      <c r="WJX70" s="235"/>
      <c r="WJY70" s="235"/>
      <c r="WJZ70" s="235"/>
      <c r="WKA70" s="235"/>
      <c r="WKB70" s="235"/>
      <c r="WKC70" s="235"/>
      <c r="WKD70" s="235"/>
      <c r="WKE70" s="235"/>
      <c r="WKF70" s="235"/>
      <c r="WKG70" s="235"/>
      <c r="WKH70" s="235"/>
      <c r="WKI70" s="235"/>
      <c r="WKJ70" s="235"/>
      <c r="WKK70" s="235"/>
      <c r="WKL70" s="235"/>
      <c r="WKM70" s="235"/>
      <c r="WKN70" s="235"/>
      <c r="WKO70" s="235"/>
      <c r="WKP70" s="235"/>
      <c r="WKQ70" s="235"/>
      <c r="WKR70" s="235"/>
      <c r="WKS70" s="235"/>
      <c r="WKT70" s="235"/>
      <c r="WKU70" s="235"/>
      <c r="WKV70" s="235"/>
      <c r="WKW70" s="235"/>
      <c r="WKX70" s="235"/>
      <c r="WKY70" s="235"/>
      <c r="WKZ70" s="235"/>
      <c r="WLA70" s="235"/>
      <c r="WLB70" s="235"/>
      <c r="WLC70" s="235"/>
      <c r="WLD70" s="235"/>
      <c r="WLE70" s="235"/>
      <c r="WLF70" s="235"/>
      <c r="WLG70" s="235"/>
      <c r="WLH70" s="235"/>
      <c r="WLI70" s="235"/>
      <c r="WLJ70" s="235"/>
      <c r="WLK70" s="235"/>
      <c r="WLL70" s="235"/>
      <c r="WLM70" s="235"/>
      <c r="WLN70" s="235"/>
      <c r="WLO70" s="235"/>
      <c r="WLP70" s="235"/>
      <c r="WLQ70" s="235"/>
      <c r="WLR70" s="235"/>
      <c r="WLS70" s="235"/>
      <c r="WLT70" s="235"/>
      <c r="WLU70" s="235"/>
      <c r="WLV70" s="235"/>
      <c r="WLW70" s="235"/>
      <c r="WLX70" s="235"/>
      <c r="WLY70" s="235"/>
      <c r="WLZ70" s="235"/>
      <c r="WMA70" s="235"/>
      <c r="WMB70" s="235"/>
      <c r="WMC70" s="235"/>
      <c r="WMD70" s="235"/>
      <c r="WME70" s="235"/>
      <c r="WMF70" s="235"/>
      <c r="WMG70" s="235"/>
      <c r="WMH70" s="235"/>
      <c r="WMI70" s="235"/>
      <c r="WMJ70" s="235"/>
      <c r="WMK70" s="235"/>
      <c r="WML70" s="235"/>
      <c r="WMM70" s="235"/>
      <c r="WMN70" s="235"/>
      <c r="WMO70" s="235"/>
      <c r="WMP70" s="235"/>
      <c r="WMQ70" s="235"/>
      <c r="WMR70" s="235"/>
      <c r="WMS70" s="235"/>
      <c r="WMT70" s="235"/>
      <c r="WMU70" s="235"/>
      <c r="WMV70" s="235"/>
      <c r="WMW70" s="235"/>
      <c r="WMX70" s="235"/>
      <c r="WMY70" s="235"/>
      <c r="WMZ70" s="235"/>
      <c r="WNA70" s="235"/>
      <c r="WNB70" s="235"/>
      <c r="WNC70" s="235"/>
      <c r="WND70" s="235"/>
      <c r="WNE70" s="235"/>
      <c r="WNF70" s="235"/>
      <c r="WNG70" s="235"/>
      <c r="WNH70" s="235"/>
      <c r="WNI70" s="235"/>
      <c r="WNJ70" s="235"/>
      <c r="WNK70" s="235"/>
      <c r="WNL70" s="235"/>
      <c r="WNM70" s="235"/>
      <c r="WNN70" s="235"/>
      <c r="WNO70" s="235"/>
      <c r="WNP70" s="235"/>
      <c r="WNQ70" s="235"/>
      <c r="WNR70" s="235"/>
      <c r="WNS70" s="235"/>
      <c r="WNT70" s="235"/>
      <c r="WNU70" s="235"/>
      <c r="WNV70" s="235"/>
      <c r="WNW70" s="235"/>
      <c r="WNX70" s="235"/>
      <c r="WNY70" s="235"/>
      <c r="WNZ70" s="235"/>
      <c r="WOA70" s="235"/>
      <c r="WOB70" s="235"/>
      <c r="WOC70" s="235"/>
      <c r="WOD70" s="235"/>
      <c r="WOE70" s="235"/>
      <c r="WOF70" s="235"/>
      <c r="WOG70" s="235"/>
      <c r="WOH70" s="235"/>
      <c r="WOI70" s="235"/>
      <c r="WOJ70" s="235"/>
      <c r="WOK70" s="235"/>
      <c r="WOL70" s="235"/>
      <c r="WOM70" s="235"/>
      <c r="WON70" s="235"/>
      <c r="WOO70" s="235"/>
      <c r="WOP70" s="235"/>
      <c r="WOQ70" s="235"/>
      <c r="WOR70" s="235"/>
      <c r="WOS70" s="235"/>
      <c r="WOT70" s="235"/>
      <c r="WOU70" s="235"/>
      <c r="WOV70" s="235"/>
      <c r="WOW70" s="235"/>
      <c r="WOX70" s="235"/>
      <c r="WOY70" s="235"/>
      <c r="WOZ70" s="235"/>
      <c r="WPA70" s="235"/>
      <c r="WPB70" s="235"/>
      <c r="WPC70" s="235"/>
      <c r="WPD70" s="235"/>
      <c r="WPE70" s="235"/>
      <c r="WPF70" s="235"/>
      <c r="WPG70" s="235"/>
      <c r="WPH70" s="235"/>
      <c r="WPI70" s="235"/>
      <c r="WPJ70" s="235"/>
      <c r="WPK70" s="235"/>
      <c r="WPL70" s="235"/>
      <c r="WPM70" s="235"/>
      <c r="WPN70" s="235"/>
      <c r="WPO70" s="235"/>
      <c r="WPP70" s="235"/>
      <c r="WPQ70" s="235"/>
      <c r="WPR70" s="235"/>
      <c r="WPS70" s="235"/>
      <c r="WPT70" s="235"/>
      <c r="WPU70" s="235"/>
      <c r="WPV70" s="235"/>
      <c r="WPW70" s="235"/>
      <c r="WPX70" s="235"/>
      <c r="WPY70" s="235"/>
      <c r="WPZ70" s="235"/>
      <c r="WQA70" s="235"/>
      <c r="WQB70" s="235"/>
      <c r="WQC70" s="235"/>
      <c r="WQD70" s="235"/>
      <c r="WQE70" s="235"/>
      <c r="WQF70" s="235"/>
      <c r="WQG70" s="235"/>
      <c r="WQH70" s="235"/>
      <c r="WQI70" s="235"/>
      <c r="WQJ70" s="235"/>
      <c r="WQK70" s="235"/>
      <c r="WQL70" s="235"/>
      <c r="WQM70" s="235"/>
      <c r="WQN70" s="235"/>
      <c r="WQO70" s="235"/>
      <c r="WQP70" s="235"/>
      <c r="WQQ70" s="235"/>
      <c r="WQR70" s="235"/>
      <c r="WQS70" s="235"/>
      <c r="WQT70" s="235"/>
      <c r="WQU70" s="235"/>
      <c r="WQV70" s="235"/>
      <c r="WQW70" s="235"/>
      <c r="WQX70" s="235"/>
      <c r="WQY70" s="235"/>
      <c r="WQZ70" s="235"/>
      <c r="WRA70" s="235"/>
      <c r="WRB70" s="235"/>
      <c r="WRC70" s="235"/>
      <c r="WRD70" s="235"/>
      <c r="WRE70" s="235"/>
      <c r="WRF70" s="235"/>
      <c r="WRG70" s="235"/>
      <c r="WRH70" s="235"/>
      <c r="WRI70" s="235"/>
      <c r="WRJ70" s="235"/>
      <c r="WRK70" s="235"/>
      <c r="WRL70" s="235"/>
      <c r="WRM70" s="235"/>
      <c r="WRN70" s="235"/>
      <c r="WRO70" s="235"/>
      <c r="WRP70" s="235"/>
      <c r="WRQ70" s="235"/>
      <c r="WRR70" s="235"/>
      <c r="WRS70" s="235"/>
      <c r="WRT70" s="235"/>
      <c r="WRU70" s="235"/>
      <c r="WRV70" s="235"/>
      <c r="WRW70" s="235"/>
      <c r="WRX70" s="235"/>
      <c r="WRY70" s="235"/>
      <c r="WRZ70" s="235"/>
      <c r="WSA70" s="235"/>
      <c r="WSB70" s="235"/>
      <c r="WSC70" s="235"/>
      <c r="WSD70" s="235"/>
      <c r="WSE70" s="235"/>
      <c r="WSF70" s="235"/>
      <c r="WSG70" s="235"/>
      <c r="WSH70" s="235"/>
      <c r="WSI70" s="235"/>
      <c r="WSJ70" s="235"/>
      <c r="WSK70" s="235"/>
      <c r="WSL70" s="235"/>
      <c r="WSM70" s="235"/>
      <c r="WSN70" s="235"/>
      <c r="WSO70" s="235"/>
      <c r="WSP70" s="235"/>
      <c r="WSQ70" s="235"/>
      <c r="WSR70" s="235"/>
      <c r="WSS70" s="235"/>
      <c r="WST70" s="235"/>
      <c r="WSU70" s="235"/>
      <c r="WSV70" s="235"/>
      <c r="WSW70" s="235"/>
      <c r="WSX70" s="235"/>
      <c r="WSY70" s="235"/>
      <c r="WSZ70" s="235"/>
      <c r="WTA70" s="235"/>
      <c r="WTB70" s="235"/>
      <c r="WTC70" s="235"/>
      <c r="WTD70" s="235"/>
      <c r="WTE70" s="235"/>
      <c r="WTF70" s="235"/>
      <c r="WTG70" s="235"/>
      <c r="WTH70" s="235"/>
      <c r="WTI70" s="235"/>
      <c r="WTJ70" s="235"/>
      <c r="WTK70" s="235"/>
      <c r="WTL70" s="235"/>
      <c r="WTM70" s="235"/>
      <c r="WTN70" s="235"/>
      <c r="WTO70" s="235"/>
      <c r="WTP70" s="235"/>
      <c r="WTQ70" s="235"/>
      <c r="WTR70" s="235"/>
      <c r="WTS70" s="235"/>
      <c r="WTT70" s="235"/>
      <c r="WTU70" s="235"/>
      <c r="WTV70" s="235"/>
      <c r="WTW70" s="235"/>
      <c r="WTX70" s="235"/>
      <c r="WTY70" s="235"/>
      <c r="WTZ70" s="235"/>
      <c r="WUA70" s="235"/>
      <c r="WUB70" s="235"/>
      <c r="WUC70" s="235"/>
      <c r="WUD70" s="235"/>
      <c r="WUE70" s="235"/>
      <c r="WUF70" s="235"/>
      <c r="WUG70" s="235"/>
      <c r="WUH70" s="235"/>
      <c r="WUI70" s="235"/>
      <c r="WUJ70" s="235"/>
      <c r="WUK70" s="235"/>
      <c r="WUL70" s="235"/>
      <c r="WUM70" s="235"/>
      <c r="WUN70" s="235"/>
      <c r="WUO70" s="235"/>
      <c r="WUP70" s="235"/>
      <c r="WUQ70" s="235"/>
      <c r="WUR70" s="235"/>
      <c r="WUS70" s="235"/>
      <c r="WUT70" s="235"/>
      <c r="WUU70" s="235"/>
      <c r="WUV70" s="235"/>
      <c r="WUW70" s="235"/>
      <c r="WUX70" s="235"/>
      <c r="WUY70" s="235"/>
      <c r="WUZ70" s="235"/>
      <c r="WVA70" s="235"/>
      <c r="WVB70" s="235"/>
      <c r="WVC70" s="235"/>
      <c r="WVD70" s="235"/>
      <c r="WVE70" s="235"/>
      <c r="WVF70" s="235"/>
      <c r="WVG70" s="235"/>
      <c r="WVH70" s="235"/>
      <c r="WVI70" s="235"/>
      <c r="WVJ70" s="235"/>
      <c r="WVK70" s="235"/>
      <c r="WVL70" s="235"/>
      <c r="WVM70" s="235"/>
      <c r="WVN70" s="235"/>
      <c r="WVO70" s="235"/>
      <c r="WVP70" s="235"/>
      <c r="WVQ70" s="235"/>
      <c r="WVR70" s="235"/>
      <c r="WVS70" s="235"/>
      <c r="WVT70" s="235"/>
      <c r="WVU70" s="235"/>
      <c r="WVV70" s="235"/>
      <c r="WVW70" s="235"/>
      <c r="WVX70" s="235"/>
      <c r="WVY70" s="235"/>
      <c r="WVZ70" s="235"/>
      <c r="WWA70" s="235"/>
      <c r="WWB70" s="235"/>
      <c r="WWC70" s="235"/>
      <c r="WWD70" s="235"/>
      <c r="WWE70" s="235"/>
      <c r="WWF70" s="235"/>
      <c r="WWG70" s="235"/>
      <c r="WWH70" s="235"/>
      <c r="WWI70" s="235"/>
      <c r="WWJ70" s="235"/>
      <c r="WWK70" s="235"/>
      <c r="WWL70" s="235"/>
      <c r="WWM70" s="235"/>
      <c r="WWN70" s="235"/>
      <c r="WWO70" s="235"/>
      <c r="WWP70" s="235"/>
      <c r="WWQ70" s="235"/>
      <c r="WWR70" s="235"/>
      <c r="WWS70" s="235"/>
      <c r="WWT70" s="235"/>
      <c r="WWU70" s="235"/>
      <c r="WWV70" s="235"/>
      <c r="WWW70" s="235"/>
      <c r="WWX70" s="235"/>
      <c r="WWY70" s="235"/>
      <c r="WWZ70" s="235"/>
      <c r="WXA70" s="235"/>
      <c r="WXB70" s="235"/>
      <c r="WXC70" s="235"/>
      <c r="WXD70" s="235"/>
      <c r="WXE70" s="235"/>
      <c r="WXF70" s="235"/>
      <c r="WXG70" s="235"/>
      <c r="WXH70" s="235"/>
      <c r="WXI70" s="235"/>
      <c r="WXJ70" s="235"/>
      <c r="WXK70" s="235"/>
      <c r="WXL70" s="235"/>
      <c r="WXM70" s="235"/>
      <c r="WXN70" s="235"/>
      <c r="WXO70" s="235"/>
      <c r="WXP70" s="235"/>
      <c r="WXQ70" s="235"/>
      <c r="WXR70" s="235"/>
      <c r="WXS70" s="235"/>
      <c r="WXT70" s="235"/>
      <c r="WXU70" s="235"/>
      <c r="WXV70" s="235"/>
      <c r="WXW70" s="235"/>
      <c r="WXX70" s="235"/>
      <c r="WXY70" s="235"/>
      <c r="WXZ70" s="235"/>
      <c r="WYA70" s="235"/>
      <c r="WYB70" s="235"/>
      <c r="WYC70" s="235"/>
      <c r="WYD70" s="235"/>
      <c r="WYE70" s="235"/>
      <c r="WYF70" s="235"/>
      <c r="WYG70" s="235"/>
      <c r="WYH70" s="235"/>
      <c r="WYI70" s="235"/>
      <c r="WYJ70" s="235"/>
      <c r="WYK70" s="235"/>
      <c r="WYL70" s="235"/>
      <c r="WYM70" s="235"/>
      <c r="WYN70" s="235"/>
      <c r="WYO70" s="235"/>
      <c r="WYP70" s="235"/>
      <c r="WYQ70" s="235"/>
      <c r="WYR70" s="235"/>
      <c r="WYS70" s="235"/>
      <c r="WYT70" s="235"/>
      <c r="WYU70" s="235"/>
      <c r="WYV70" s="235"/>
      <c r="WYW70" s="235"/>
      <c r="WYX70" s="235"/>
      <c r="WYY70" s="235"/>
      <c r="WYZ70" s="235"/>
      <c r="WZA70" s="235"/>
      <c r="WZB70" s="235"/>
      <c r="WZC70" s="235"/>
      <c r="WZD70" s="235"/>
      <c r="WZE70" s="235"/>
      <c r="WZF70" s="235"/>
      <c r="WZG70" s="235"/>
      <c r="WZH70" s="235"/>
      <c r="WZI70" s="235"/>
      <c r="WZJ70" s="235"/>
      <c r="WZK70" s="235"/>
      <c r="WZL70" s="235"/>
      <c r="WZM70" s="235"/>
      <c r="WZN70" s="235"/>
      <c r="WZO70" s="235"/>
      <c r="WZP70" s="235"/>
      <c r="WZQ70" s="235"/>
      <c r="WZR70" s="235"/>
      <c r="WZS70" s="235"/>
      <c r="WZT70" s="235"/>
      <c r="WZU70" s="235"/>
      <c r="WZV70" s="235"/>
      <c r="WZW70" s="235"/>
      <c r="WZX70" s="235"/>
      <c r="WZY70" s="235"/>
      <c r="WZZ70" s="235"/>
      <c r="XAA70" s="235"/>
      <c r="XAB70" s="235"/>
      <c r="XAC70" s="235"/>
      <c r="XAD70" s="235"/>
      <c r="XAE70" s="235"/>
      <c r="XAF70" s="235"/>
      <c r="XAG70" s="235"/>
      <c r="XAH70" s="235"/>
      <c r="XAI70" s="235"/>
      <c r="XAJ70" s="235"/>
      <c r="XAK70" s="235"/>
      <c r="XAL70" s="235"/>
      <c r="XAM70" s="235"/>
      <c r="XAN70" s="235"/>
      <c r="XAO70" s="235"/>
      <c r="XAP70" s="235"/>
      <c r="XAQ70" s="235"/>
      <c r="XAR70" s="235"/>
      <c r="XAS70" s="235"/>
      <c r="XAT70" s="235"/>
      <c r="XAU70" s="235"/>
      <c r="XAV70" s="235"/>
      <c r="XAW70" s="235"/>
      <c r="XAX70" s="235"/>
      <c r="XAY70" s="235"/>
      <c r="XAZ70" s="235"/>
      <c r="XBA70" s="235"/>
      <c r="XBB70" s="235"/>
      <c r="XBC70" s="235"/>
      <c r="XBD70" s="235"/>
      <c r="XBE70" s="235"/>
      <c r="XBF70" s="235"/>
      <c r="XBG70" s="235"/>
      <c r="XBH70" s="235"/>
      <c r="XBI70" s="235"/>
      <c r="XBJ70" s="235"/>
      <c r="XBK70" s="235"/>
      <c r="XBL70" s="235"/>
      <c r="XBM70" s="235"/>
      <c r="XBN70" s="235"/>
      <c r="XBO70" s="235"/>
      <c r="XBP70" s="235"/>
      <c r="XBQ70" s="235"/>
      <c r="XBR70" s="235"/>
      <c r="XBS70" s="235"/>
      <c r="XBT70" s="235"/>
      <c r="XBU70" s="235"/>
      <c r="XBV70" s="235"/>
      <c r="XBW70" s="235"/>
      <c r="XBX70" s="235"/>
      <c r="XBY70" s="235"/>
      <c r="XBZ70" s="235"/>
      <c r="XCA70" s="235"/>
      <c r="XCB70" s="235"/>
      <c r="XCC70" s="235"/>
      <c r="XCD70" s="235"/>
      <c r="XCE70" s="235"/>
      <c r="XCF70" s="235"/>
      <c r="XCG70" s="235"/>
      <c r="XCH70" s="235"/>
      <c r="XCI70" s="235"/>
      <c r="XCJ70" s="235"/>
      <c r="XCK70" s="235"/>
      <c r="XCL70" s="235"/>
      <c r="XCM70" s="235"/>
      <c r="XCN70" s="235"/>
      <c r="XCO70" s="235"/>
      <c r="XCP70" s="235"/>
      <c r="XCQ70" s="235"/>
      <c r="XCR70" s="235"/>
      <c r="XCS70" s="235"/>
      <c r="XCT70" s="235"/>
      <c r="XCU70" s="235"/>
      <c r="XCV70" s="235"/>
      <c r="XCW70" s="235"/>
      <c r="XCX70" s="235"/>
      <c r="XCY70" s="235"/>
      <c r="XCZ70" s="235"/>
      <c r="XDA70" s="235"/>
      <c r="XDB70" s="235"/>
      <c r="XDC70" s="235"/>
      <c r="XDD70" s="235"/>
      <c r="XDE70" s="235"/>
      <c r="XDF70" s="235"/>
      <c r="XDG70" s="235"/>
      <c r="XDH70" s="235"/>
      <c r="XDI70" s="235"/>
      <c r="XDJ70" s="235"/>
      <c r="XDK70" s="235"/>
      <c r="XDL70" s="235"/>
      <c r="XDM70" s="235"/>
      <c r="XDN70" s="235"/>
      <c r="XDO70" s="235"/>
      <c r="XDP70" s="235"/>
      <c r="XDQ70" s="235"/>
      <c r="XDR70" s="235"/>
      <c r="XDS70" s="235"/>
      <c r="XDT70" s="235"/>
      <c r="XDU70" s="235"/>
      <c r="XDV70" s="235"/>
      <c r="XDW70" s="235"/>
      <c r="XDX70" s="235"/>
      <c r="XDY70" s="235"/>
      <c r="XDZ70" s="235"/>
      <c r="XEA70" s="235"/>
      <c r="XEB70" s="235"/>
      <c r="XEC70" s="235"/>
      <c r="XED70" s="235"/>
      <c r="XEE70" s="235"/>
      <c r="XEF70" s="235"/>
      <c r="XEG70" s="235"/>
      <c r="XEH70" s="235"/>
      <c r="XEI70" s="235"/>
      <c r="XEJ70" s="235"/>
      <c r="XEK70" s="235"/>
      <c r="XEL70" s="235"/>
      <c r="XEM70" s="235"/>
      <c r="XEN70" s="235"/>
      <c r="XEO70" s="235"/>
      <c r="XEP70" s="235"/>
      <c r="XEQ70" s="235"/>
      <c r="XER70" s="235"/>
      <c r="XES70" s="235"/>
      <c r="XET70" s="235"/>
      <c r="XEU70" s="235"/>
      <c r="XEV70" s="235"/>
      <c r="XEW70" s="235"/>
      <c r="XEX70" s="235"/>
      <c r="XEY70" s="235"/>
      <c r="XEZ70" s="235"/>
      <c r="XFA70" s="235"/>
      <c r="XFB70" s="235"/>
      <c r="XFC70" s="235"/>
      <c r="XFD70" s="235"/>
    </row>
    <row r="71" spans="1:16384" x14ac:dyDescent="0.2">
      <c r="A71" s="460"/>
      <c r="B71" s="495" t="s">
        <v>1278</v>
      </c>
      <c r="C71" s="460"/>
      <c r="D71" s="496">
        <f>SUM(D72:D141)</f>
        <v>73348645.369999975</v>
      </c>
      <c r="E71" s="496">
        <f>SUM(E72:E141)</f>
        <v>73239800.706</v>
      </c>
    </row>
    <row r="72" spans="1:16384" x14ac:dyDescent="0.2">
      <c r="A72" s="460">
        <v>4409109000</v>
      </c>
      <c r="B72" s="460" t="s">
        <v>580</v>
      </c>
      <c r="C72" s="460" t="s">
        <v>687</v>
      </c>
      <c r="D72" s="463">
        <v>40702.81</v>
      </c>
      <c r="E72" s="463">
        <v>24460</v>
      </c>
    </row>
    <row r="73" spans="1:16384" x14ac:dyDescent="0.2">
      <c r="A73" s="460"/>
      <c r="B73" s="460"/>
      <c r="C73" s="460" t="s">
        <v>735</v>
      </c>
      <c r="D73" s="463">
        <v>40</v>
      </c>
      <c r="E73" s="463">
        <v>2.0129999999999999</v>
      </c>
    </row>
    <row r="74" spans="1:16384" x14ac:dyDescent="0.2">
      <c r="A74" s="460"/>
      <c r="B74" s="460"/>
      <c r="C74" s="460" t="s">
        <v>688</v>
      </c>
      <c r="D74" s="463">
        <v>32552</v>
      </c>
      <c r="E74" s="463">
        <v>25800</v>
      </c>
    </row>
    <row r="75" spans="1:16384" x14ac:dyDescent="0.2">
      <c r="A75" s="460">
        <v>4409291000</v>
      </c>
      <c r="B75" s="460" t="s">
        <v>581</v>
      </c>
      <c r="C75" s="460" t="s">
        <v>708</v>
      </c>
      <c r="D75" s="463">
        <v>296537.40000000002</v>
      </c>
      <c r="E75" s="463">
        <v>234876.655</v>
      </c>
    </row>
    <row r="76" spans="1:16384" s="334" customFormat="1" ht="12.75" customHeight="1" x14ac:dyDescent="0.2">
      <c r="A76" s="571" t="s">
        <v>985</v>
      </c>
      <c r="B76" s="572"/>
      <c r="C76" s="573"/>
      <c r="D76" s="574"/>
      <c r="E76" s="574" t="s">
        <v>1578</v>
      </c>
    </row>
    <row r="77" spans="1:16384" x14ac:dyDescent="0.2">
      <c r="A77" s="460"/>
      <c r="B77" s="460"/>
      <c r="C77" s="460" t="s">
        <v>706</v>
      </c>
      <c r="D77" s="463">
        <v>36752.050000000003</v>
      </c>
      <c r="E77" s="463">
        <v>24600</v>
      </c>
    </row>
    <row r="78" spans="1:16384" x14ac:dyDescent="0.2">
      <c r="A78" s="460"/>
      <c r="B78" s="460"/>
      <c r="C78" s="460" t="s">
        <v>692</v>
      </c>
      <c r="D78" s="463">
        <v>8881.6299999999992</v>
      </c>
      <c r="E78" s="463">
        <v>20565.699000000001</v>
      </c>
    </row>
    <row r="79" spans="1:16384" x14ac:dyDescent="0.2">
      <c r="A79" s="460"/>
      <c r="B79" s="460"/>
      <c r="C79" s="460" t="s">
        <v>698</v>
      </c>
      <c r="D79" s="463">
        <v>34850254.130000003</v>
      </c>
      <c r="E79" s="463">
        <v>40968662.153999999</v>
      </c>
    </row>
    <row r="80" spans="1:16384" x14ac:dyDescent="0.2">
      <c r="A80" s="460"/>
      <c r="B80" s="460"/>
      <c r="C80" s="460" t="s">
        <v>705</v>
      </c>
      <c r="D80" s="463">
        <v>745804.25</v>
      </c>
      <c r="E80" s="463">
        <v>545290</v>
      </c>
    </row>
    <row r="81" spans="1:5" x14ac:dyDescent="0.2">
      <c r="A81" s="460"/>
      <c r="B81" s="460"/>
      <c r="C81" s="460" t="s">
        <v>687</v>
      </c>
      <c r="D81" s="463">
        <v>1408853.25</v>
      </c>
      <c r="E81" s="463">
        <v>726314</v>
      </c>
    </row>
    <row r="82" spans="1:5" x14ac:dyDescent="0.2">
      <c r="A82" s="460"/>
      <c r="B82" s="460"/>
      <c r="C82" s="460" t="s">
        <v>693</v>
      </c>
      <c r="D82" s="463">
        <v>103588.8</v>
      </c>
      <c r="E82" s="463">
        <v>73180</v>
      </c>
    </row>
    <row r="83" spans="1:5" x14ac:dyDescent="0.2">
      <c r="A83" s="460"/>
      <c r="B83" s="460"/>
      <c r="C83" s="460" t="s">
        <v>711</v>
      </c>
      <c r="D83" s="463">
        <v>60969.37</v>
      </c>
      <c r="E83" s="463">
        <v>32291</v>
      </c>
    </row>
    <row r="84" spans="1:5" x14ac:dyDescent="0.2">
      <c r="A84" s="460"/>
      <c r="B84" s="460"/>
      <c r="C84" s="460" t="s">
        <v>720</v>
      </c>
      <c r="D84" s="463">
        <v>343503.74</v>
      </c>
      <c r="E84" s="463">
        <v>408920.5</v>
      </c>
    </row>
    <row r="85" spans="1:5" x14ac:dyDescent="0.2">
      <c r="A85" s="460"/>
      <c r="B85" s="460"/>
      <c r="C85" s="460" t="s">
        <v>721</v>
      </c>
      <c r="D85" s="463">
        <v>4807.6000000000004</v>
      </c>
      <c r="E85" s="463">
        <v>2711</v>
      </c>
    </row>
    <row r="86" spans="1:5" x14ac:dyDescent="0.2">
      <c r="A86" s="460"/>
      <c r="B86" s="460"/>
      <c r="C86" s="460" t="s">
        <v>713</v>
      </c>
      <c r="D86" s="463">
        <v>138168.1</v>
      </c>
      <c r="E86" s="463">
        <v>111260</v>
      </c>
    </row>
    <row r="87" spans="1:5" x14ac:dyDescent="0.2">
      <c r="A87" s="460"/>
      <c r="B87" s="460"/>
      <c r="C87" s="460" t="s">
        <v>1112</v>
      </c>
      <c r="D87" s="463">
        <v>26714.07</v>
      </c>
      <c r="E87" s="463">
        <v>21329.013999999999</v>
      </c>
    </row>
    <row r="88" spans="1:5" x14ac:dyDescent="0.2">
      <c r="A88" s="460"/>
      <c r="B88" s="460"/>
      <c r="C88" s="460" t="s">
        <v>688</v>
      </c>
      <c r="D88" s="463">
        <v>215774.31</v>
      </c>
      <c r="E88" s="463">
        <v>175070</v>
      </c>
    </row>
    <row r="89" spans="1:5" x14ac:dyDescent="0.2">
      <c r="A89" s="460"/>
      <c r="B89" s="460"/>
      <c r="C89" s="460" t="s">
        <v>694</v>
      </c>
      <c r="D89" s="463">
        <v>242108.12</v>
      </c>
      <c r="E89" s="463">
        <v>257816.5</v>
      </c>
    </row>
    <row r="90" spans="1:5" x14ac:dyDescent="0.2">
      <c r="A90" s="460"/>
      <c r="B90" s="460"/>
      <c r="C90" s="460" t="s">
        <v>717</v>
      </c>
      <c r="D90" s="463">
        <v>327855.38</v>
      </c>
      <c r="E90" s="463">
        <v>311650</v>
      </c>
    </row>
    <row r="91" spans="1:5" x14ac:dyDescent="0.2">
      <c r="A91" s="460">
        <v>4409292000</v>
      </c>
      <c r="B91" s="460" t="s">
        <v>582</v>
      </c>
      <c r="C91" s="460" t="s">
        <v>707</v>
      </c>
      <c r="D91" s="463">
        <v>726477.37</v>
      </c>
      <c r="E91" s="463">
        <v>508515.88400000002</v>
      </c>
    </row>
    <row r="92" spans="1:5" x14ac:dyDescent="0.2">
      <c r="A92" s="460"/>
      <c r="B92" s="460"/>
      <c r="C92" s="460" t="s">
        <v>708</v>
      </c>
      <c r="D92" s="463">
        <v>248486.05</v>
      </c>
      <c r="E92" s="463">
        <v>156076.81299999999</v>
      </c>
    </row>
    <row r="93" spans="1:5" x14ac:dyDescent="0.2">
      <c r="A93" s="460"/>
      <c r="B93" s="460"/>
      <c r="C93" s="460" t="s">
        <v>981</v>
      </c>
      <c r="D93" s="463">
        <v>23602.92</v>
      </c>
      <c r="E93" s="463">
        <v>12563</v>
      </c>
    </row>
    <row r="94" spans="1:5" x14ac:dyDescent="0.2">
      <c r="A94" s="460"/>
      <c r="B94" s="460"/>
      <c r="C94" s="460" t="s">
        <v>706</v>
      </c>
      <c r="D94" s="463">
        <v>1285178.26</v>
      </c>
      <c r="E94" s="463">
        <v>967438</v>
      </c>
    </row>
    <row r="95" spans="1:5" x14ac:dyDescent="0.2">
      <c r="A95" s="460"/>
      <c r="B95" s="460"/>
      <c r="C95" s="460" t="s">
        <v>692</v>
      </c>
      <c r="D95" s="463">
        <v>2720.1</v>
      </c>
      <c r="E95" s="463">
        <v>1236.913</v>
      </c>
    </row>
    <row r="96" spans="1:5" x14ac:dyDescent="0.2">
      <c r="A96" s="460"/>
      <c r="B96" s="460"/>
      <c r="C96" s="460" t="s">
        <v>698</v>
      </c>
      <c r="D96" s="463">
        <v>14292190.08</v>
      </c>
      <c r="E96" s="463">
        <v>15276565</v>
      </c>
    </row>
    <row r="97" spans="1:5" x14ac:dyDescent="0.2">
      <c r="A97" s="460"/>
      <c r="B97" s="460"/>
      <c r="C97" s="460" t="s">
        <v>695</v>
      </c>
      <c r="D97" s="463">
        <v>35650.14</v>
      </c>
      <c r="E97" s="463">
        <v>28160</v>
      </c>
    </row>
    <row r="98" spans="1:5" x14ac:dyDescent="0.2">
      <c r="A98" s="460"/>
      <c r="B98" s="460"/>
      <c r="C98" s="460" t="s">
        <v>710</v>
      </c>
      <c r="D98" s="463">
        <v>1271115.81</v>
      </c>
      <c r="E98" s="463">
        <v>852079.60499999998</v>
      </c>
    </row>
    <row r="99" spans="1:5" x14ac:dyDescent="0.2">
      <c r="A99" s="460"/>
      <c r="B99" s="460"/>
      <c r="C99" s="460" t="s">
        <v>689</v>
      </c>
      <c r="D99" s="463">
        <v>152155.6</v>
      </c>
      <c r="E99" s="463">
        <v>104630</v>
      </c>
    </row>
    <row r="100" spans="1:5" x14ac:dyDescent="0.2">
      <c r="A100" s="460"/>
      <c r="B100" s="460"/>
      <c r="C100" s="460" t="s">
        <v>687</v>
      </c>
      <c r="D100" s="463">
        <v>1425954.13</v>
      </c>
      <c r="E100" s="463">
        <v>791245.08499999996</v>
      </c>
    </row>
    <row r="101" spans="1:5" x14ac:dyDescent="0.2">
      <c r="A101" s="460"/>
      <c r="B101" s="460"/>
      <c r="C101" s="460" t="s">
        <v>693</v>
      </c>
      <c r="D101" s="463">
        <v>3364282.79</v>
      </c>
      <c r="E101" s="463">
        <v>2589295</v>
      </c>
    </row>
    <row r="102" spans="1:5" x14ac:dyDescent="0.2">
      <c r="A102" s="460"/>
      <c r="B102" s="460"/>
      <c r="C102" s="460" t="s">
        <v>721</v>
      </c>
      <c r="D102" s="463">
        <v>29631.42</v>
      </c>
      <c r="E102" s="463">
        <v>25340</v>
      </c>
    </row>
    <row r="103" spans="1:5" x14ac:dyDescent="0.2">
      <c r="A103" s="460"/>
      <c r="B103" s="460"/>
      <c r="C103" s="460" t="s">
        <v>727</v>
      </c>
      <c r="D103" s="463">
        <v>55479.55</v>
      </c>
      <c r="E103" s="463">
        <v>46910</v>
      </c>
    </row>
    <row r="104" spans="1:5" x14ac:dyDescent="0.2">
      <c r="A104" s="460"/>
      <c r="B104" s="460"/>
      <c r="C104" s="460" t="s">
        <v>688</v>
      </c>
      <c r="D104" s="463">
        <v>1108579.1000000001</v>
      </c>
      <c r="E104" s="463">
        <v>853451.45900000003</v>
      </c>
    </row>
    <row r="105" spans="1:5" x14ac:dyDescent="0.2">
      <c r="A105" s="460"/>
      <c r="B105" s="460"/>
      <c r="C105" s="460" t="s">
        <v>722</v>
      </c>
      <c r="D105" s="463">
        <v>174000.81</v>
      </c>
      <c r="E105" s="463">
        <v>99250</v>
      </c>
    </row>
    <row r="106" spans="1:5" x14ac:dyDescent="0.2">
      <c r="A106" s="460"/>
      <c r="B106" s="460"/>
      <c r="C106" s="460" t="s">
        <v>1201</v>
      </c>
      <c r="D106" s="463">
        <v>31676.83</v>
      </c>
      <c r="E106" s="463">
        <v>24730</v>
      </c>
    </row>
    <row r="107" spans="1:5" x14ac:dyDescent="0.2">
      <c r="A107" s="460"/>
      <c r="B107" s="460"/>
      <c r="C107" s="460" t="s">
        <v>714</v>
      </c>
      <c r="D107" s="463">
        <v>104377.52</v>
      </c>
      <c r="E107" s="463">
        <v>67050</v>
      </c>
    </row>
    <row r="108" spans="1:5" x14ac:dyDescent="0.2">
      <c r="A108" s="460"/>
      <c r="B108" s="460"/>
      <c r="C108" s="460" t="s">
        <v>715</v>
      </c>
      <c r="D108" s="463">
        <v>143359.04999999999</v>
      </c>
      <c r="E108" s="463">
        <v>125820</v>
      </c>
    </row>
    <row r="109" spans="1:5" x14ac:dyDescent="0.2">
      <c r="A109" s="460"/>
      <c r="B109" s="460"/>
      <c r="C109" s="460" t="s">
        <v>723</v>
      </c>
      <c r="D109" s="463">
        <v>175345.45</v>
      </c>
      <c r="E109" s="463">
        <v>95435</v>
      </c>
    </row>
    <row r="110" spans="1:5" x14ac:dyDescent="0.2">
      <c r="A110" s="460"/>
      <c r="B110" s="460"/>
      <c r="C110" s="460" t="s">
        <v>694</v>
      </c>
      <c r="D110" s="463">
        <v>130386.46</v>
      </c>
      <c r="E110" s="463">
        <v>91597.187999999995</v>
      </c>
    </row>
    <row r="111" spans="1:5" s="334" customFormat="1" ht="12.75" customHeight="1" x14ac:dyDescent="0.2">
      <c r="A111" s="571" t="s">
        <v>985</v>
      </c>
      <c r="B111" s="572"/>
      <c r="C111" s="573"/>
      <c r="D111" s="574"/>
      <c r="E111" s="574" t="s">
        <v>1578</v>
      </c>
    </row>
    <row r="112" spans="1:5" x14ac:dyDescent="0.2">
      <c r="A112" s="460"/>
      <c r="B112" s="460"/>
      <c r="C112" s="460" t="s">
        <v>725</v>
      </c>
      <c r="D112" s="463">
        <v>205699.03</v>
      </c>
      <c r="E112" s="463">
        <v>135380</v>
      </c>
    </row>
    <row r="113" spans="1:5" x14ac:dyDescent="0.2">
      <c r="A113" s="460"/>
      <c r="B113" s="460"/>
      <c r="C113" s="460" t="s">
        <v>716</v>
      </c>
      <c r="D113" s="463">
        <v>304840.07</v>
      </c>
      <c r="E113" s="463">
        <v>167100</v>
      </c>
    </row>
    <row r="114" spans="1:5" x14ac:dyDescent="0.2">
      <c r="A114" s="460">
        <v>4409299000</v>
      </c>
      <c r="B114" s="460" t="s">
        <v>583</v>
      </c>
      <c r="C114" s="460" t="s">
        <v>707</v>
      </c>
      <c r="D114" s="575">
        <v>590376.56999999995</v>
      </c>
      <c r="E114" s="575">
        <v>409717.5</v>
      </c>
    </row>
    <row r="115" spans="1:5" x14ac:dyDescent="0.2">
      <c r="A115" s="460"/>
      <c r="B115" s="460"/>
      <c r="C115" s="460" t="s">
        <v>708</v>
      </c>
      <c r="D115" s="463">
        <v>673201.41</v>
      </c>
      <c r="E115" s="463">
        <v>491925.22399999999</v>
      </c>
    </row>
    <row r="116" spans="1:5" x14ac:dyDescent="0.2">
      <c r="A116" s="460"/>
      <c r="B116" s="460"/>
      <c r="C116" s="460" t="s">
        <v>706</v>
      </c>
      <c r="D116" s="463">
        <v>424984.81</v>
      </c>
      <c r="E116" s="463">
        <v>295618</v>
      </c>
    </row>
    <row r="117" spans="1:5" x14ac:dyDescent="0.2">
      <c r="A117" s="460"/>
      <c r="B117" s="460"/>
      <c r="C117" s="460" t="s">
        <v>726</v>
      </c>
      <c r="D117" s="463">
        <v>21688.66</v>
      </c>
      <c r="E117" s="463">
        <v>16739</v>
      </c>
    </row>
    <row r="118" spans="1:5" x14ac:dyDescent="0.2">
      <c r="A118" s="460"/>
      <c r="B118" s="460"/>
      <c r="C118" s="460" t="s">
        <v>697</v>
      </c>
      <c r="D118" s="463">
        <v>59741.5</v>
      </c>
      <c r="E118" s="463">
        <v>37200</v>
      </c>
    </row>
    <row r="119" spans="1:5" x14ac:dyDescent="0.2">
      <c r="A119" s="460"/>
      <c r="B119" s="460"/>
      <c r="C119" s="460" t="s">
        <v>692</v>
      </c>
      <c r="D119" s="463">
        <v>11248.87</v>
      </c>
      <c r="E119" s="463">
        <v>4111.7939999999999</v>
      </c>
    </row>
    <row r="120" spans="1:5" x14ac:dyDescent="0.2">
      <c r="A120" s="460"/>
      <c r="B120" s="460"/>
      <c r="C120" s="460" t="s">
        <v>698</v>
      </c>
      <c r="D120" s="463">
        <v>138344</v>
      </c>
      <c r="E120" s="463">
        <v>195735</v>
      </c>
    </row>
    <row r="121" spans="1:5" x14ac:dyDescent="0.2">
      <c r="A121" s="460"/>
      <c r="B121" s="460"/>
      <c r="C121" s="460" t="s">
        <v>709</v>
      </c>
      <c r="D121" s="463">
        <v>20716.650000000001</v>
      </c>
      <c r="E121" s="463">
        <v>17850</v>
      </c>
    </row>
    <row r="122" spans="1:5" x14ac:dyDescent="0.2">
      <c r="A122" s="460"/>
      <c r="B122" s="460"/>
      <c r="C122" s="460" t="s">
        <v>710</v>
      </c>
      <c r="D122" s="463">
        <v>388145.23</v>
      </c>
      <c r="E122" s="463">
        <v>248179</v>
      </c>
    </row>
    <row r="123" spans="1:5" x14ac:dyDescent="0.2">
      <c r="A123" s="460"/>
      <c r="B123" s="460"/>
      <c r="C123" s="460" t="s">
        <v>687</v>
      </c>
      <c r="D123" s="463">
        <v>3156456.91</v>
      </c>
      <c r="E123" s="463">
        <v>1528474.879</v>
      </c>
    </row>
    <row r="124" spans="1:5" x14ac:dyDescent="0.2">
      <c r="A124" s="460"/>
      <c r="B124" s="460"/>
      <c r="C124" s="460" t="s">
        <v>693</v>
      </c>
      <c r="D124" s="463">
        <v>1077735.3600000001</v>
      </c>
      <c r="E124" s="463">
        <v>806313.5</v>
      </c>
    </row>
    <row r="125" spans="1:5" x14ac:dyDescent="0.2">
      <c r="A125" s="460"/>
      <c r="B125" s="460"/>
      <c r="C125" s="460" t="s">
        <v>746</v>
      </c>
      <c r="D125" s="463">
        <v>7375.05</v>
      </c>
      <c r="E125" s="463">
        <v>18260</v>
      </c>
    </row>
    <row r="126" spans="1:5" x14ac:dyDescent="0.2">
      <c r="A126" s="460"/>
      <c r="B126" s="460"/>
      <c r="C126" s="460" t="s">
        <v>712</v>
      </c>
      <c r="D126" s="463">
        <v>21826.799999999999</v>
      </c>
      <c r="E126" s="463">
        <v>23123</v>
      </c>
    </row>
    <row r="127" spans="1:5" x14ac:dyDescent="0.2">
      <c r="A127" s="460"/>
      <c r="B127" s="460"/>
      <c r="C127" s="460" t="s">
        <v>969</v>
      </c>
      <c r="D127" s="463">
        <v>51596</v>
      </c>
      <c r="E127" s="463">
        <v>50700</v>
      </c>
    </row>
    <row r="128" spans="1:5" x14ac:dyDescent="0.2">
      <c r="A128" s="460"/>
      <c r="B128" s="460"/>
      <c r="C128" s="460" t="s">
        <v>1202</v>
      </c>
      <c r="D128" s="463">
        <v>25497.599999999999</v>
      </c>
      <c r="E128" s="463">
        <v>20662.5</v>
      </c>
    </row>
    <row r="129" spans="1:5" x14ac:dyDescent="0.2">
      <c r="A129" s="460"/>
      <c r="B129" s="460"/>
      <c r="C129" s="460" t="s">
        <v>688</v>
      </c>
      <c r="D129" s="463">
        <v>1133883.98</v>
      </c>
      <c r="E129" s="463">
        <v>905604.79700000002</v>
      </c>
    </row>
    <row r="130" spans="1:5" x14ac:dyDescent="0.2">
      <c r="A130" s="460"/>
      <c r="B130" s="460"/>
      <c r="C130" s="460" t="s">
        <v>1201</v>
      </c>
      <c r="D130" s="463">
        <v>32628.7</v>
      </c>
      <c r="E130" s="463">
        <v>24680</v>
      </c>
    </row>
    <row r="131" spans="1:5" x14ac:dyDescent="0.2">
      <c r="A131" s="460"/>
      <c r="B131" s="460"/>
      <c r="C131" s="460" t="s">
        <v>714</v>
      </c>
      <c r="D131" s="463">
        <v>383059.62</v>
      </c>
      <c r="E131" s="463">
        <v>263098.5</v>
      </c>
    </row>
    <row r="132" spans="1:5" x14ac:dyDescent="0.2">
      <c r="A132" s="460"/>
      <c r="B132" s="460"/>
      <c r="C132" s="460" t="s">
        <v>715</v>
      </c>
      <c r="D132" s="463">
        <v>253883.44</v>
      </c>
      <c r="E132" s="463">
        <v>207001.20199999999</v>
      </c>
    </row>
    <row r="133" spans="1:5" x14ac:dyDescent="0.2">
      <c r="A133" s="460"/>
      <c r="B133" s="460"/>
      <c r="C133" s="460" t="s">
        <v>723</v>
      </c>
      <c r="D133" s="463">
        <v>41017.199999999997</v>
      </c>
      <c r="E133" s="463">
        <v>24080</v>
      </c>
    </row>
    <row r="134" spans="1:5" x14ac:dyDescent="0.2">
      <c r="A134" s="460"/>
      <c r="B134" s="460"/>
      <c r="C134" s="460" t="s">
        <v>724</v>
      </c>
      <c r="D134" s="463">
        <v>31537.5</v>
      </c>
      <c r="E134" s="463">
        <v>24990</v>
      </c>
    </row>
    <row r="135" spans="1:5" x14ac:dyDescent="0.2">
      <c r="A135" s="460"/>
      <c r="B135" s="460"/>
      <c r="C135" s="460" t="s">
        <v>719</v>
      </c>
      <c r="D135" s="463">
        <v>38080.03</v>
      </c>
      <c r="E135" s="463">
        <v>17420</v>
      </c>
    </row>
    <row r="136" spans="1:5" x14ac:dyDescent="0.2">
      <c r="A136" s="460"/>
      <c r="B136" s="460"/>
      <c r="C136" s="460" t="s">
        <v>691</v>
      </c>
      <c r="D136" s="463">
        <v>58006.55</v>
      </c>
      <c r="E136" s="463">
        <v>39769</v>
      </c>
    </row>
    <row r="137" spans="1:5" x14ac:dyDescent="0.2">
      <c r="A137" s="460"/>
      <c r="B137" s="460"/>
      <c r="C137" s="460" t="s">
        <v>742</v>
      </c>
      <c r="D137" s="463">
        <v>32308.799999999999</v>
      </c>
      <c r="E137" s="463">
        <v>25720</v>
      </c>
    </row>
    <row r="138" spans="1:5" x14ac:dyDescent="0.2">
      <c r="A138" s="460"/>
      <c r="B138" s="460"/>
      <c r="C138" s="460" t="s">
        <v>694</v>
      </c>
      <c r="D138" s="463">
        <v>378828.57</v>
      </c>
      <c r="E138" s="463">
        <v>468230.32799999998</v>
      </c>
    </row>
    <row r="139" spans="1:5" x14ac:dyDescent="0.2">
      <c r="A139" s="460"/>
      <c r="B139" s="460"/>
      <c r="C139" s="460" t="s">
        <v>991</v>
      </c>
      <c r="D139" s="463">
        <v>29900.52</v>
      </c>
      <c r="E139" s="463">
        <v>25350</v>
      </c>
    </row>
    <row r="140" spans="1:5" x14ac:dyDescent="0.2">
      <c r="A140" s="460"/>
      <c r="B140" s="460"/>
      <c r="C140" s="460" t="s">
        <v>716</v>
      </c>
      <c r="D140" s="463">
        <v>68542.5</v>
      </c>
      <c r="E140" s="463">
        <v>47120</v>
      </c>
    </row>
    <row r="141" spans="1:5" x14ac:dyDescent="0.2">
      <c r="A141" s="460"/>
      <c r="B141" s="460"/>
      <c r="C141" s="460" t="s">
        <v>704</v>
      </c>
      <c r="D141" s="463">
        <v>22976.99</v>
      </c>
      <c r="E141" s="463">
        <v>17460</v>
      </c>
    </row>
    <row r="142" spans="1:5" x14ac:dyDescent="0.2">
      <c r="A142" s="460"/>
      <c r="B142" s="460"/>
      <c r="C142" s="460"/>
      <c r="D142" s="463"/>
      <c r="E142" s="463"/>
    </row>
    <row r="143" spans="1:5" x14ac:dyDescent="0.2">
      <c r="A143" s="460"/>
      <c r="B143" s="497" t="s">
        <v>1280</v>
      </c>
      <c r="C143" s="460"/>
      <c r="D143" s="496">
        <f>SUM(D144:D157)</f>
        <v>740644.85999999987</v>
      </c>
      <c r="E143" s="496">
        <f>SUM(E144:E157)</f>
        <v>970862.76299999992</v>
      </c>
    </row>
    <row r="144" spans="1:5" x14ac:dyDescent="0.2">
      <c r="A144" s="460">
        <v>4410110000</v>
      </c>
      <c r="B144" s="460" t="s">
        <v>963</v>
      </c>
      <c r="C144" s="576" t="s">
        <v>729</v>
      </c>
      <c r="D144" s="463">
        <v>589419.86</v>
      </c>
      <c r="E144" s="463">
        <v>772019.95</v>
      </c>
    </row>
    <row r="145" spans="1:5" x14ac:dyDescent="0.2">
      <c r="A145" s="460"/>
      <c r="B145" s="460"/>
      <c r="C145" s="576" t="s">
        <v>730</v>
      </c>
      <c r="D145" s="463">
        <v>34816.199999999997</v>
      </c>
      <c r="E145" s="463">
        <v>87291.5</v>
      </c>
    </row>
    <row r="146" spans="1:5" s="334" customFormat="1" ht="12.75" customHeight="1" x14ac:dyDescent="0.2">
      <c r="A146" s="571" t="s">
        <v>985</v>
      </c>
      <c r="B146" s="572"/>
      <c r="C146" s="573"/>
      <c r="D146" s="574"/>
      <c r="E146" s="574" t="s">
        <v>1578</v>
      </c>
    </row>
    <row r="147" spans="1:5" x14ac:dyDescent="0.2">
      <c r="A147" s="460">
        <v>4410190000</v>
      </c>
      <c r="B147" s="460" t="s">
        <v>584</v>
      </c>
      <c r="C147" s="576" t="s">
        <v>729</v>
      </c>
      <c r="D147" s="463">
        <v>16149.88</v>
      </c>
      <c r="E147" s="463">
        <v>21917.94</v>
      </c>
    </row>
    <row r="148" spans="1:5" x14ac:dyDescent="0.2">
      <c r="A148" s="460"/>
      <c r="B148" s="460"/>
      <c r="C148" s="576" t="s">
        <v>692</v>
      </c>
      <c r="D148" s="463">
        <v>24282.69</v>
      </c>
      <c r="E148" s="463">
        <v>9184.6260000000002</v>
      </c>
    </row>
    <row r="149" spans="1:5" x14ac:dyDescent="0.2">
      <c r="A149" s="460"/>
      <c r="B149" s="460"/>
      <c r="C149" s="576" t="s">
        <v>730</v>
      </c>
      <c r="D149" s="463">
        <v>5070</v>
      </c>
      <c r="E149" s="463">
        <v>10496.4</v>
      </c>
    </row>
    <row r="150" spans="1:5" x14ac:dyDescent="0.2">
      <c r="A150" s="460">
        <v>4410900000</v>
      </c>
      <c r="B150" s="460" t="s">
        <v>870</v>
      </c>
      <c r="C150" s="576" t="s">
        <v>702</v>
      </c>
      <c r="D150" s="463">
        <v>24953.22</v>
      </c>
      <c r="E150" s="463">
        <v>16300</v>
      </c>
    </row>
    <row r="151" spans="1:5" x14ac:dyDescent="0.2">
      <c r="A151" s="460">
        <v>4411120000</v>
      </c>
      <c r="B151" s="460" t="s">
        <v>1099</v>
      </c>
      <c r="C151" s="576" t="s">
        <v>723</v>
      </c>
      <c r="D151" s="463">
        <v>10236</v>
      </c>
      <c r="E151" s="463">
        <v>13601.317999999999</v>
      </c>
    </row>
    <row r="152" spans="1:5" x14ac:dyDescent="0.2">
      <c r="A152" s="460">
        <v>4411130000</v>
      </c>
      <c r="B152" s="460" t="s">
        <v>1114</v>
      </c>
      <c r="C152" s="576" t="s">
        <v>729</v>
      </c>
      <c r="D152" s="463">
        <v>36.22</v>
      </c>
      <c r="E152" s="463">
        <v>7.01</v>
      </c>
    </row>
    <row r="153" spans="1:5" x14ac:dyDescent="0.2">
      <c r="A153" s="460"/>
      <c r="B153" s="460"/>
      <c r="C153" s="576" t="s">
        <v>692</v>
      </c>
      <c r="D153" s="463">
        <v>18448.150000000001</v>
      </c>
      <c r="E153" s="463">
        <v>17211.928</v>
      </c>
    </row>
    <row r="154" spans="1:5" x14ac:dyDescent="0.2">
      <c r="A154" s="460"/>
      <c r="B154" s="460"/>
      <c r="C154" s="576" t="s">
        <v>731</v>
      </c>
      <c r="D154" s="463">
        <v>17184.23</v>
      </c>
      <c r="E154" s="463">
        <v>22820</v>
      </c>
    </row>
    <row r="155" spans="1:5" x14ac:dyDescent="0.2">
      <c r="A155" s="460">
        <v>4411920000</v>
      </c>
      <c r="B155" s="460" t="s">
        <v>1103</v>
      </c>
      <c r="C155" s="576" t="s">
        <v>729</v>
      </c>
      <c r="D155" s="463">
        <v>23.62</v>
      </c>
      <c r="E155" s="463">
        <v>5.49</v>
      </c>
    </row>
    <row r="156" spans="1:5" x14ac:dyDescent="0.2">
      <c r="A156" s="460"/>
      <c r="B156" s="460"/>
      <c r="C156" s="576" t="s">
        <v>697</v>
      </c>
      <c r="D156" s="463">
        <v>3</v>
      </c>
      <c r="E156" s="463">
        <v>4.3170000000000002</v>
      </c>
    </row>
    <row r="157" spans="1:5" x14ac:dyDescent="0.2">
      <c r="A157" s="460">
        <v>4411940000</v>
      </c>
      <c r="B157" s="460" t="s">
        <v>1105</v>
      </c>
      <c r="C157" s="576" t="s">
        <v>692</v>
      </c>
      <c r="D157" s="463">
        <v>21.79</v>
      </c>
      <c r="E157" s="463">
        <v>2.2839999999999998</v>
      </c>
    </row>
    <row r="158" spans="1:5" x14ac:dyDescent="0.2">
      <c r="A158" s="460"/>
      <c r="B158" s="460"/>
      <c r="C158" s="460"/>
      <c r="D158" s="463"/>
      <c r="E158" s="463"/>
    </row>
    <row r="159" spans="1:5" x14ac:dyDescent="0.2">
      <c r="A159" s="460"/>
      <c r="B159" s="497" t="s">
        <v>1281</v>
      </c>
      <c r="C159" s="460"/>
      <c r="D159" s="496">
        <f>SUM(D160:D177)</f>
        <v>6089312.7199999997</v>
      </c>
      <c r="E159" s="496">
        <f>SUM(E160:E177)</f>
        <v>4177459.6510000001</v>
      </c>
    </row>
    <row r="160" spans="1:5" x14ac:dyDescent="0.2">
      <c r="A160" s="460">
        <v>4412310000</v>
      </c>
      <c r="B160" s="460" t="s">
        <v>585</v>
      </c>
      <c r="C160" s="460" t="s">
        <v>688</v>
      </c>
      <c r="D160" s="463">
        <v>2109425.11</v>
      </c>
      <c r="E160" s="463">
        <v>1218524.254</v>
      </c>
    </row>
    <row r="161" spans="1:5" x14ac:dyDescent="0.2">
      <c r="A161" s="460"/>
      <c r="B161" s="460"/>
      <c r="C161" s="460" t="s">
        <v>723</v>
      </c>
      <c r="D161" s="463">
        <v>2857.68</v>
      </c>
      <c r="E161" s="463">
        <v>644.17999999999995</v>
      </c>
    </row>
    <row r="162" spans="1:5" x14ac:dyDescent="0.2">
      <c r="A162" s="460"/>
      <c r="B162" s="460"/>
      <c r="C162" s="460" t="s">
        <v>703</v>
      </c>
      <c r="D162" s="463">
        <v>231528.05</v>
      </c>
      <c r="E162" s="463">
        <v>124216.467</v>
      </c>
    </row>
    <row r="163" spans="1:5" x14ac:dyDescent="0.2">
      <c r="A163" s="460">
        <v>4412320000</v>
      </c>
      <c r="B163" s="460" t="s">
        <v>586</v>
      </c>
      <c r="C163" s="460" t="s">
        <v>729</v>
      </c>
      <c r="D163" s="463">
        <v>58120.800000000003</v>
      </c>
      <c r="E163" s="463">
        <v>28830</v>
      </c>
    </row>
    <row r="164" spans="1:5" x14ac:dyDescent="0.2">
      <c r="A164" s="460"/>
      <c r="B164" s="460"/>
      <c r="C164" s="460" t="s">
        <v>709</v>
      </c>
      <c r="D164" s="463">
        <v>43576.47</v>
      </c>
      <c r="E164" s="463">
        <v>47532</v>
      </c>
    </row>
    <row r="165" spans="1:5" x14ac:dyDescent="0.2">
      <c r="A165" s="460"/>
      <c r="B165" s="460"/>
      <c r="C165" s="460" t="s">
        <v>700</v>
      </c>
      <c r="D165" s="463">
        <v>281593.28999999998</v>
      </c>
      <c r="E165" s="463">
        <v>293709</v>
      </c>
    </row>
    <row r="166" spans="1:5" x14ac:dyDescent="0.2">
      <c r="A166" s="460"/>
      <c r="B166" s="460"/>
      <c r="C166" s="460" t="s">
        <v>730</v>
      </c>
      <c r="D166" s="463">
        <v>191237.14</v>
      </c>
      <c r="E166" s="463">
        <v>161704</v>
      </c>
    </row>
    <row r="167" spans="1:5" x14ac:dyDescent="0.2">
      <c r="A167" s="460"/>
      <c r="B167" s="460"/>
      <c r="C167" s="460" t="s">
        <v>687</v>
      </c>
      <c r="D167" s="463">
        <v>2630</v>
      </c>
      <c r="E167" s="463">
        <v>1358</v>
      </c>
    </row>
    <row r="168" spans="1:5" x14ac:dyDescent="0.2">
      <c r="A168" s="460"/>
      <c r="B168" s="460"/>
      <c r="C168" s="460" t="s">
        <v>711</v>
      </c>
      <c r="D168" s="463">
        <v>27159.33</v>
      </c>
      <c r="E168" s="463">
        <v>24090</v>
      </c>
    </row>
    <row r="169" spans="1:5" x14ac:dyDescent="0.2">
      <c r="A169" s="460"/>
      <c r="B169" s="460"/>
      <c r="C169" s="460" t="s">
        <v>688</v>
      </c>
      <c r="D169" s="463">
        <v>3021485.36</v>
      </c>
      <c r="E169" s="463">
        <v>2220692.6940000001</v>
      </c>
    </row>
    <row r="170" spans="1:5" x14ac:dyDescent="0.2">
      <c r="A170" s="460"/>
      <c r="B170" s="460"/>
      <c r="C170" s="460" t="s">
        <v>703</v>
      </c>
      <c r="D170" s="463">
        <v>3241</v>
      </c>
      <c r="E170" s="463">
        <v>1820.0329999999999</v>
      </c>
    </row>
    <row r="171" spans="1:5" x14ac:dyDescent="0.2">
      <c r="A171" s="460"/>
      <c r="B171" s="460"/>
      <c r="C171" s="460" t="s">
        <v>694</v>
      </c>
      <c r="D171" s="463">
        <v>54802.75</v>
      </c>
      <c r="E171" s="463">
        <v>21633</v>
      </c>
    </row>
    <row r="172" spans="1:5" x14ac:dyDescent="0.2">
      <c r="A172" s="460">
        <v>4412390000</v>
      </c>
      <c r="B172" s="460" t="s">
        <v>587</v>
      </c>
      <c r="C172" s="460" t="s">
        <v>729</v>
      </c>
      <c r="D172" s="463">
        <v>26.25</v>
      </c>
      <c r="E172" s="463">
        <v>1.6</v>
      </c>
    </row>
    <row r="173" spans="1:5" x14ac:dyDescent="0.2">
      <c r="A173" s="460"/>
      <c r="B173" s="460"/>
      <c r="C173" s="460" t="s">
        <v>692</v>
      </c>
      <c r="D173" s="463">
        <v>20380.099999999999</v>
      </c>
      <c r="E173" s="463">
        <v>4093.268</v>
      </c>
    </row>
    <row r="174" spans="1:5" x14ac:dyDescent="0.2">
      <c r="A174" s="460">
        <v>4412940000</v>
      </c>
      <c r="B174" s="460" t="s">
        <v>588</v>
      </c>
      <c r="C174" s="460" t="s">
        <v>692</v>
      </c>
      <c r="D174" s="463">
        <v>38.17</v>
      </c>
      <c r="E174" s="463">
        <v>7.6639999999999997</v>
      </c>
    </row>
    <row r="175" spans="1:5" x14ac:dyDescent="0.2">
      <c r="A175" s="460"/>
      <c r="B175" s="460"/>
      <c r="C175" s="460" t="s">
        <v>688</v>
      </c>
      <c r="D175" s="463">
        <v>39004</v>
      </c>
      <c r="E175" s="463">
        <v>27793.541000000001</v>
      </c>
    </row>
    <row r="176" spans="1:5" x14ac:dyDescent="0.2">
      <c r="A176" s="460">
        <v>4412990000</v>
      </c>
      <c r="B176" s="460" t="s">
        <v>589</v>
      </c>
      <c r="C176" s="460" t="s">
        <v>741</v>
      </c>
      <c r="D176" s="463">
        <v>1177.0899999999999</v>
      </c>
      <c r="E176" s="463">
        <v>304.95</v>
      </c>
    </row>
    <row r="177" spans="1:5" x14ac:dyDescent="0.2">
      <c r="A177" s="460"/>
      <c r="B177" s="460"/>
      <c r="C177" s="460" t="s">
        <v>738</v>
      </c>
      <c r="D177" s="463">
        <v>1030.1300000000001</v>
      </c>
      <c r="E177" s="463">
        <v>505</v>
      </c>
    </row>
    <row r="178" spans="1:5" x14ac:dyDescent="0.2">
      <c r="A178" s="460"/>
      <c r="B178" s="460"/>
      <c r="C178" s="460"/>
      <c r="D178" s="463"/>
      <c r="E178" s="463"/>
    </row>
    <row r="179" spans="1:5" x14ac:dyDescent="0.2">
      <c r="A179" s="460"/>
      <c r="B179" s="498" t="s">
        <v>1282</v>
      </c>
      <c r="C179" s="460"/>
      <c r="D179" s="496">
        <f>SUM(D180:D186)</f>
        <v>5523366.1000000006</v>
      </c>
      <c r="E179" s="496">
        <f>SUM(E180:E186)</f>
        <v>3378699.5320000001</v>
      </c>
    </row>
    <row r="180" spans="1:5" x14ac:dyDescent="0.2">
      <c r="A180" s="460">
        <v>4413000000</v>
      </c>
      <c r="B180" s="460" t="s">
        <v>590</v>
      </c>
      <c r="C180" s="460" t="s">
        <v>692</v>
      </c>
      <c r="D180" s="463">
        <v>17928.5</v>
      </c>
      <c r="E180" s="463">
        <v>11525.031999999999</v>
      </c>
    </row>
    <row r="181" spans="1:5" s="334" customFormat="1" ht="12.75" customHeight="1" x14ac:dyDescent="0.2">
      <c r="A181" s="571" t="s">
        <v>985</v>
      </c>
      <c r="B181" s="572"/>
      <c r="C181" s="573"/>
      <c r="D181" s="574"/>
      <c r="E181" s="574" t="s">
        <v>1578</v>
      </c>
    </row>
    <row r="182" spans="1:5" x14ac:dyDescent="0.2">
      <c r="A182" s="460"/>
      <c r="B182" s="460"/>
      <c r="C182" s="460" t="s">
        <v>698</v>
      </c>
      <c r="D182" s="463">
        <v>29071.59</v>
      </c>
      <c r="E182" s="463">
        <v>51429.031000000003</v>
      </c>
    </row>
    <row r="183" spans="1:5" x14ac:dyDescent="0.2">
      <c r="A183" s="460"/>
      <c r="B183" s="460"/>
      <c r="C183" s="460" t="s">
        <v>687</v>
      </c>
      <c r="D183" s="463">
        <v>5310553.91</v>
      </c>
      <c r="E183" s="463">
        <v>3210567.429</v>
      </c>
    </row>
    <row r="184" spans="1:5" x14ac:dyDescent="0.2">
      <c r="A184" s="460"/>
      <c r="B184" s="460"/>
      <c r="C184" s="460" t="s">
        <v>693</v>
      </c>
      <c r="D184" s="463">
        <v>3</v>
      </c>
      <c r="E184" s="463">
        <v>244</v>
      </c>
    </row>
    <row r="185" spans="1:5" x14ac:dyDescent="0.2">
      <c r="A185" s="460"/>
      <c r="B185" s="460"/>
      <c r="C185" s="460" t="s">
        <v>688</v>
      </c>
      <c r="D185" s="463">
        <v>162337.20000000001</v>
      </c>
      <c r="E185" s="463">
        <v>97920</v>
      </c>
    </row>
    <row r="186" spans="1:5" x14ac:dyDescent="0.2">
      <c r="A186" s="460"/>
      <c r="B186" s="460"/>
      <c r="C186" s="460" t="s">
        <v>738</v>
      </c>
      <c r="D186" s="463">
        <v>3471.9</v>
      </c>
      <c r="E186" s="463">
        <v>7014.04</v>
      </c>
    </row>
    <row r="187" spans="1:5" x14ac:dyDescent="0.2">
      <c r="A187" s="460"/>
      <c r="B187" s="460"/>
      <c r="C187" s="460"/>
      <c r="D187" s="463"/>
      <c r="E187" s="463"/>
    </row>
    <row r="188" spans="1:5" x14ac:dyDescent="0.2">
      <c r="A188" s="460"/>
      <c r="B188" s="497" t="s">
        <v>1283</v>
      </c>
      <c r="C188" s="460"/>
      <c r="D188" s="496">
        <f>SUM(D189:D396)</f>
        <v>8623557.1199999955</v>
      </c>
      <c r="E188" s="496">
        <f>SUM(E189:E396)</f>
        <v>3836033.0729999994</v>
      </c>
    </row>
    <row r="189" spans="1:5" x14ac:dyDescent="0.2">
      <c r="A189" s="460">
        <v>4414000000</v>
      </c>
      <c r="B189" s="460" t="s">
        <v>591</v>
      </c>
      <c r="C189" s="460" t="s">
        <v>707</v>
      </c>
      <c r="D189" s="463">
        <v>60</v>
      </c>
      <c r="E189" s="463">
        <v>5.5629999999999997</v>
      </c>
    </row>
    <row r="190" spans="1:5" x14ac:dyDescent="0.2">
      <c r="A190" s="460"/>
      <c r="B190" s="460"/>
      <c r="C190" s="460" t="s">
        <v>692</v>
      </c>
      <c r="D190" s="463">
        <v>4250.1000000000004</v>
      </c>
      <c r="E190" s="463">
        <v>1698.2270000000001</v>
      </c>
    </row>
    <row r="191" spans="1:5" x14ac:dyDescent="0.2">
      <c r="A191" s="460"/>
      <c r="B191" s="460"/>
      <c r="C191" s="460" t="s">
        <v>695</v>
      </c>
      <c r="D191" s="463">
        <v>287.2</v>
      </c>
      <c r="E191" s="463">
        <v>220.71899999999999</v>
      </c>
    </row>
    <row r="192" spans="1:5" x14ac:dyDescent="0.2">
      <c r="A192" s="460"/>
      <c r="B192" s="460"/>
      <c r="C192" s="460" t="s">
        <v>751</v>
      </c>
      <c r="D192" s="463">
        <v>10</v>
      </c>
      <c r="E192" s="463">
        <v>2.8029999999999999</v>
      </c>
    </row>
    <row r="193" spans="1:5" x14ac:dyDescent="0.2">
      <c r="A193" s="460"/>
      <c r="B193" s="460"/>
      <c r="C193" s="460" t="s">
        <v>700</v>
      </c>
      <c r="D193" s="463">
        <v>430</v>
      </c>
      <c r="E193" s="463">
        <v>104.38500000000001</v>
      </c>
    </row>
    <row r="194" spans="1:5" x14ac:dyDescent="0.2">
      <c r="A194" s="460"/>
      <c r="B194" s="460"/>
      <c r="C194" s="460" t="s">
        <v>730</v>
      </c>
      <c r="D194" s="463">
        <v>1416</v>
      </c>
      <c r="E194" s="463">
        <v>32.991999999999997</v>
      </c>
    </row>
    <row r="195" spans="1:5" x14ac:dyDescent="0.2">
      <c r="A195" s="460"/>
      <c r="B195" s="460"/>
      <c r="C195" s="460" t="s">
        <v>687</v>
      </c>
      <c r="D195" s="463">
        <v>289020.62</v>
      </c>
      <c r="E195" s="463">
        <v>13187.66</v>
      </c>
    </row>
    <row r="196" spans="1:5" x14ac:dyDescent="0.2">
      <c r="A196" s="460"/>
      <c r="B196" s="460"/>
      <c r="C196" s="460" t="s">
        <v>693</v>
      </c>
      <c r="D196" s="463">
        <v>220</v>
      </c>
      <c r="E196" s="463">
        <v>3.4209999999999998</v>
      </c>
    </row>
    <row r="197" spans="1:5" x14ac:dyDescent="0.2">
      <c r="A197" s="460"/>
      <c r="B197" s="460"/>
      <c r="C197" s="460" t="s">
        <v>735</v>
      </c>
      <c r="D197" s="463">
        <v>333</v>
      </c>
      <c r="E197" s="463">
        <v>13.724</v>
      </c>
    </row>
    <row r="198" spans="1:5" x14ac:dyDescent="0.2">
      <c r="A198" s="460"/>
      <c r="B198" s="460"/>
      <c r="C198" s="460" t="s">
        <v>721</v>
      </c>
      <c r="D198" s="463">
        <v>1</v>
      </c>
      <c r="E198" s="463">
        <v>5.8000000000000003E-2</v>
      </c>
    </row>
    <row r="199" spans="1:5" x14ac:dyDescent="0.2">
      <c r="A199" s="460"/>
      <c r="B199" s="460"/>
      <c r="C199" s="460" t="s">
        <v>712</v>
      </c>
      <c r="D199" s="463">
        <v>3534</v>
      </c>
      <c r="E199" s="463">
        <v>556.36900000000003</v>
      </c>
    </row>
    <row r="200" spans="1:5" x14ac:dyDescent="0.2">
      <c r="A200" s="460"/>
      <c r="B200" s="460"/>
      <c r="C200" s="460" t="s">
        <v>1203</v>
      </c>
      <c r="D200" s="463">
        <v>3420</v>
      </c>
      <c r="E200" s="463">
        <v>226.3</v>
      </c>
    </row>
    <row r="201" spans="1:5" x14ac:dyDescent="0.2">
      <c r="A201" s="460"/>
      <c r="B201" s="460"/>
      <c r="C201" s="460" t="s">
        <v>747</v>
      </c>
      <c r="D201" s="463">
        <v>445</v>
      </c>
      <c r="E201" s="463">
        <v>44.231999999999999</v>
      </c>
    </row>
    <row r="202" spans="1:5" x14ac:dyDescent="0.2">
      <c r="A202" s="460"/>
      <c r="B202" s="460"/>
      <c r="C202" s="460" t="s">
        <v>714</v>
      </c>
      <c r="D202" s="463">
        <v>70</v>
      </c>
      <c r="E202" s="463">
        <v>38.21</v>
      </c>
    </row>
    <row r="203" spans="1:5" x14ac:dyDescent="0.2">
      <c r="A203" s="460"/>
      <c r="B203" s="460"/>
      <c r="C203" s="460" t="s">
        <v>723</v>
      </c>
      <c r="D203" s="463">
        <v>8420.11</v>
      </c>
      <c r="E203" s="463">
        <v>638.51300000000003</v>
      </c>
    </row>
    <row r="204" spans="1:5" x14ac:dyDescent="0.2">
      <c r="A204" s="460"/>
      <c r="B204" s="460"/>
      <c r="C204" s="460" t="s">
        <v>749</v>
      </c>
      <c r="D204" s="463">
        <v>110</v>
      </c>
      <c r="E204" s="463">
        <v>6.6050000000000004</v>
      </c>
    </row>
    <row r="205" spans="1:5" x14ac:dyDescent="0.2">
      <c r="A205" s="460"/>
      <c r="B205" s="460"/>
      <c r="C205" s="460" t="s">
        <v>737</v>
      </c>
      <c r="D205" s="463">
        <v>16047.9</v>
      </c>
      <c r="E205" s="463">
        <v>1195.654</v>
      </c>
    </row>
    <row r="206" spans="1:5" x14ac:dyDescent="0.2">
      <c r="A206" s="460"/>
      <c r="B206" s="460"/>
      <c r="C206" s="460" t="s">
        <v>704</v>
      </c>
      <c r="D206" s="463">
        <v>70</v>
      </c>
      <c r="E206" s="463">
        <v>6.5060000000000002</v>
      </c>
    </row>
    <row r="207" spans="1:5" x14ac:dyDescent="0.2">
      <c r="A207" s="460">
        <v>4415100000</v>
      </c>
      <c r="B207" s="460" t="s">
        <v>592</v>
      </c>
      <c r="C207" s="460" t="s">
        <v>707</v>
      </c>
      <c r="D207" s="463">
        <v>627.97</v>
      </c>
      <c r="E207" s="463">
        <v>49.023000000000003</v>
      </c>
    </row>
    <row r="208" spans="1:5" x14ac:dyDescent="0.2">
      <c r="A208" s="460"/>
      <c r="B208" s="460"/>
      <c r="C208" s="460" t="s">
        <v>692</v>
      </c>
      <c r="D208" s="463">
        <v>42.19</v>
      </c>
      <c r="E208" s="463">
        <v>7.8789999999999996</v>
      </c>
    </row>
    <row r="209" spans="1:5" x14ac:dyDescent="0.2">
      <c r="A209" s="460"/>
      <c r="B209" s="460"/>
      <c r="C209" s="460" t="s">
        <v>695</v>
      </c>
      <c r="D209" s="463">
        <v>9360.17</v>
      </c>
      <c r="E209" s="463">
        <v>361.72699999999998</v>
      </c>
    </row>
    <row r="210" spans="1:5" x14ac:dyDescent="0.2">
      <c r="A210" s="460"/>
      <c r="B210" s="460"/>
      <c r="C210" s="460" t="s">
        <v>687</v>
      </c>
      <c r="D210" s="463">
        <v>11234.14</v>
      </c>
      <c r="E210" s="463">
        <v>3037.875</v>
      </c>
    </row>
    <row r="211" spans="1:5" x14ac:dyDescent="0.2">
      <c r="A211" s="460"/>
      <c r="B211" s="460"/>
      <c r="C211" s="460" t="s">
        <v>747</v>
      </c>
      <c r="D211" s="463">
        <v>106.95</v>
      </c>
      <c r="E211" s="463">
        <v>18.213000000000001</v>
      </c>
    </row>
    <row r="212" spans="1:5" x14ac:dyDescent="0.2">
      <c r="A212" s="460"/>
      <c r="B212" s="460"/>
      <c r="C212" s="460" t="s">
        <v>716</v>
      </c>
      <c r="D212" s="463">
        <v>7985.18</v>
      </c>
      <c r="E212" s="463">
        <v>157.29900000000001</v>
      </c>
    </row>
    <row r="213" spans="1:5" x14ac:dyDescent="0.2">
      <c r="A213" s="460"/>
      <c r="B213" s="460"/>
      <c r="C213" s="460" t="s">
        <v>704</v>
      </c>
      <c r="D213" s="463">
        <v>780</v>
      </c>
      <c r="E213" s="463">
        <v>72.494</v>
      </c>
    </row>
    <row r="214" spans="1:5" x14ac:dyDescent="0.2">
      <c r="A214" s="460">
        <v>4415200000</v>
      </c>
      <c r="B214" s="460" t="s">
        <v>593</v>
      </c>
      <c r="C214" s="460" t="s">
        <v>707</v>
      </c>
      <c r="D214" s="463">
        <v>20830</v>
      </c>
      <c r="E214" s="463">
        <v>11997.294</v>
      </c>
    </row>
    <row r="215" spans="1:5" x14ac:dyDescent="0.2">
      <c r="A215" s="460"/>
      <c r="B215" s="460"/>
      <c r="C215" s="460" t="s">
        <v>706</v>
      </c>
      <c r="D215" s="463">
        <v>15452.01</v>
      </c>
      <c r="E215" s="463">
        <v>21935.649000000001</v>
      </c>
    </row>
    <row r="216" spans="1:5" s="334" customFormat="1" ht="12.75" customHeight="1" x14ac:dyDescent="0.2">
      <c r="A216" s="571" t="s">
        <v>985</v>
      </c>
      <c r="B216" s="572"/>
      <c r="C216" s="573"/>
      <c r="D216" s="574"/>
      <c r="E216" s="574" t="s">
        <v>1578</v>
      </c>
    </row>
    <row r="217" spans="1:5" x14ac:dyDescent="0.2">
      <c r="A217" s="460"/>
      <c r="B217" s="460"/>
      <c r="C217" s="460" t="s">
        <v>729</v>
      </c>
      <c r="D217" s="463">
        <v>193.31</v>
      </c>
      <c r="E217" s="463">
        <v>173.20099999999999</v>
      </c>
    </row>
    <row r="218" spans="1:5" x14ac:dyDescent="0.2">
      <c r="A218" s="460"/>
      <c r="B218" s="460"/>
      <c r="C218" s="460" t="s">
        <v>692</v>
      </c>
      <c r="D218" s="463">
        <v>2011.5</v>
      </c>
      <c r="E218" s="463">
        <v>2700</v>
      </c>
    </row>
    <row r="219" spans="1:5" x14ac:dyDescent="0.2">
      <c r="A219" s="460"/>
      <c r="B219" s="460"/>
      <c r="C219" s="460" t="s">
        <v>687</v>
      </c>
      <c r="D219" s="463">
        <v>3500</v>
      </c>
      <c r="E219" s="463">
        <v>159.6</v>
      </c>
    </row>
    <row r="220" spans="1:5" x14ac:dyDescent="0.2">
      <c r="A220" s="460"/>
      <c r="B220" s="460"/>
      <c r="C220" s="460" t="s">
        <v>693</v>
      </c>
      <c r="D220" s="463">
        <v>120</v>
      </c>
      <c r="E220" s="463">
        <v>1247.838</v>
      </c>
    </row>
    <row r="221" spans="1:5" x14ac:dyDescent="0.2">
      <c r="A221" s="460"/>
      <c r="B221" s="460"/>
      <c r="C221" s="460" t="s">
        <v>712</v>
      </c>
      <c r="D221" s="463">
        <v>86.84</v>
      </c>
      <c r="E221" s="463">
        <v>70.263000000000005</v>
      </c>
    </row>
    <row r="222" spans="1:5" x14ac:dyDescent="0.2">
      <c r="A222" s="460"/>
      <c r="B222" s="460"/>
      <c r="C222" s="460" t="s">
        <v>715</v>
      </c>
      <c r="D222" s="463">
        <v>147</v>
      </c>
      <c r="E222" s="463">
        <v>120.63</v>
      </c>
    </row>
    <row r="223" spans="1:5" x14ac:dyDescent="0.2">
      <c r="A223" s="460"/>
      <c r="B223" s="460"/>
      <c r="C223" s="460" t="s">
        <v>738</v>
      </c>
      <c r="D223" s="463">
        <v>37746.300000000003</v>
      </c>
      <c r="E223" s="463">
        <v>41850</v>
      </c>
    </row>
    <row r="224" spans="1:5" x14ac:dyDescent="0.2">
      <c r="A224" s="460">
        <v>4417001000</v>
      </c>
      <c r="B224" s="460" t="s">
        <v>594</v>
      </c>
      <c r="C224" s="460" t="s">
        <v>687</v>
      </c>
      <c r="D224" s="463">
        <v>15</v>
      </c>
      <c r="E224" s="463">
        <v>7.27</v>
      </c>
    </row>
    <row r="225" spans="1:5" x14ac:dyDescent="0.2">
      <c r="A225" s="460">
        <v>4417009000</v>
      </c>
      <c r="B225" s="460" t="s">
        <v>595</v>
      </c>
      <c r="C225" s="460" t="s">
        <v>742</v>
      </c>
      <c r="D225" s="463">
        <v>272</v>
      </c>
      <c r="E225" s="463">
        <v>25.768000000000001</v>
      </c>
    </row>
    <row r="226" spans="1:5" x14ac:dyDescent="0.2">
      <c r="A226" s="460">
        <v>4418100000</v>
      </c>
      <c r="B226" s="460" t="s">
        <v>596</v>
      </c>
      <c r="C226" s="460" t="s">
        <v>723</v>
      </c>
      <c r="D226" s="463">
        <v>7686.11</v>
      </c>
      <c r="E226" s="463">
        <v>484.51600000000002</v>
      </c>
    </row>
    <row r="227" spans="1:5" x14ac:dyDescent="0.2">
      <c r="A227" s="460">
        <v>4418200000</v>
      </c>
      <c r="B227" s="460" t="s">
        <v>597</v>
      </c>
      <c r="C227" s="460" t="s">
        <v>729</v>
      </c>
      <c r="D227" s="463">
        <v>468920.79</v>
      </c>
      <c r="E227" s="463">
        <v>188832.25099999999</v>
      </c>
    </row>
    <row r="228" spans="1:5" x14ac:dyDescent="0.2">
      <c r="A228" s="460"/>
      <c r="B228" s="460"/>
      <c r="C228" s="460" t="s">
        <v>692</v>
      </c>
      <c r="D228" s="463">
        <v>1074.8</v>
      </c>
      <c r="E228" s="463">
        <v>996.51300000000003</v>
      </c>
    </row>
    <row r="229" spans="1:5" x14ac:dyDescent="0.2">
      <c r="A229" s="460"/>
      <c r="B229" s="460"/>
      <c r="C229" s="460" t="s">
        <v>687</v>
      </c>
      <c r="D229" s="463">
        <v>7696</v>
      </c>
      <c r="E229" s="463">
        <v>1190.807</v>
      </c>
    </row>
    <row r="230" spans="1:5" x14ac:dyDescent="0.2">
      <c r="A230" s="460"/>
      <c r="B230" s="460"/>
      <c r="C230" s="460" t="s">
        <v>712</v>
      </c>
      <c r="D230" s="463">
        <v>1768</v>
      </c>
      <c r="E230" s="463">
        <v>220</v>
      </c>
    </row>
    <row r="231" spans="1:5" x14ac:dyDescent="0.2">
      <c r="A231" s="460"/>
      <c r="B231" s="460"/>
      <c r="C231" s="460" t="s">
        <v>702</v>
      </c>
      <c r="D231" s="463">
        <v>100</v>
      </c>
      <c r="E231" s="463">
        <v>8.0399999999999991</v>
      </c>
    </row>
    <row r="232" spans="1:5" x14ac:dyDescent="0.2">
      <c r="A232" s="460"/>
      <c r="B232" s="460"/>
      <c r="C232" s="460" t="s">
        <v>723</v>
      </c>
      <c r="D232" s="463">
        <v>267784.64</v>
      </c>
      <c r="E232" s="463">
        <v>76183.375</v>
      </c>
    </row>
    <row r="233" spans="1:5" x14ac:dyDescent="0.2">
      <c r="A233" s="460"/>
      <c r="B233" s="460"/>
      <c r="C233" s="460" t="s">
        <v>694</v>
      </c>
      <c r="D233" s="463">
        <v>250</v>
      </c>
      <c r="E233" s="463">
        <v>0.46100000000000002</v>
      </c>
    </row>
    <row r="234" spans="1:5" x14ac:dyDescent="0.2">
      <c r="A234" s="460">
        <v>4418400000</v>
      </c>
      <c r="B234" s="460" t="s">
        <v>873</v>
      </c>
      <c r="C234" s="460" t="s">
        <v>707</v>
      </c>
      <c r="D234" s="463">
        <v>73.78</v>
      </c>
      <c r="E234" s="463">
        <v>29.004999999999999</v>
      </c>
    </row>
    <row r="235" spans="1:5" x14ac:dyDescent="0.2">
      <c r="A235" s="460"/>
      <c r="B235" s="460"/>
      <c r="C235" s="460" t="s">
        <v>723</v>
      </c>
      <c r="D235" s="463">
        <v>2542.7199999999998</v>
      </c>
      <c r="E235" s="463">
        <v>934.54</v>
      </c>
    </row>
    <row r="236" spans="1:5" x14ac:dyDescent="0.2">
      <c r="A236" s="460">
        <v>4418600000</v>
      </c>
      <c r="B236" s="460" t="s">
        <v>599</v>
      </c>
      <c r="C236" s="460" t="s">
        <v>692</v>
      </c>
      <c r="D236" s="463">
        <v>33082.089999999997</v>
      </c>
      <c r="E236" s="463">
        <v>11882.941000000001</v>
      </c>
    </row>
    <row r="237" spans="1:5" x14ac:dyDescent="0.2">
      <c r="A237" s="460"/>
      <c r="B237" s="460"/>
      <c r="C237" s="460" t="s">
        <v>688</v>
      </c>
      <c r="D237" s="463">
        <v>590938.41</v>
      </c>
      <c r="E237" s="463">
        <v>365017.41399999999</v>
      </c>
    </row>
    <row r="238" spans="1:5" x14ac:dyDescent="0.2">
      <c r="A238" s="460"/>
      <c r="B238" s="460"/>
      <c r="C238" s="460" t="s">
        <v>723</v>
      </c>
      <c r="D238" s="463">
        <v>309.33</v>
      </c>
      <c r="E238" s="463">
        <v>19.497</v>
      </c>
    </row>
    <row r="239" spans="1:5" x14ac:dyDescent="0.2">
      <c r="A239" s="460">
        <v>4418720000</v>
      </c>
      <c r="B239" s="460" t="s">
        <v>600</v>
      </c>
      <c r="C239" s="460" t="s">
        <v>692</v>
      </c>
      <c r="D239" s="463">
        <v>240</v>
      </c>
      <c r="E239" s="463">
        <v>247.059</v>
      </c>
    </row>
    <row r="240" spans="1:5" x14ac:dyDescent="0.2">
      <c r="A240" s="460">
        <v>4418790000</v>
      </c>
      <c r="B240" s="460" t="s">
        <v>601</v>
      </c>
      <c r="C240" s="460" t="s">
        <v>707</v>
      </c>
      <c r="D240" s="463">
        <v>151694.24</v>
      </c>
      <c r="E240" s="463">
        <v>94530</v>
      </c>
    </row>
    <row r="241" spans="1:5" x14ac:dyDescent="0.2">
      <c r="A241" s="460"/>
      <c r="B241" s="460"/>
      <c r="C241" s="460" t="s">
        <v>687</v>
      </c>
      <c r="D241" s="463">
        <v>4335158.07</v>
      </c>
      <c r="E241" s="463">
        <v>2433224.7599999998</v>
      </c>
    </row>
    <row r="242" spans="1:5" x14ac:dyDescent="0.2">
      <c r="A242" s="460"/>
      <c r="B242" s="460"/>
      <c r="C242" s="460" t="s">
        <v>720</v>
      </c>
      <c r="D242" s="463">
        <v>30542.400000000001</v>
      </c>
      <c r="E242" s="463">
        <v>16940</v>
      </c>
    </row>
    <row r="243" spans="1:5" x14ac:dyDescent="0.2">
      <c r="A243" s="460"/>
      <c r="B243" s="460"/>
      <c r="C243" s="460" t="s">
        <v>688</v>
      </c>
      <c r="D243" s="463">
        <v>212332.21</v>
      </c>
      <c r="E243" s="463">
        <v>145156.24400000001</v>
      </c>
    </row>
    <row r="244" spans="1:5" x14ac:dyDescent="0.2">
      <c r="A244" s="460">
        <v>4418909000</v>
      </c>
      <c r="B244" s="460" t="s">
        <v>602</v>
      </c>
      <c r="C244" s="460" t="s">
        <v>690</v>
      </c>
      <c r="D244" s="463">
        <v>40220.04</v>
      </c>
      <c r="E244" s="463">
        <v>11313.454</v>
      </c>
    </row>
    <row r="245" spans="1:5" x14ac:dyDescent="0.2">
      <c r="A245" s="460"/>
      <c r="B245" s="460"/>
      <c r="C245" s="460" t="s">
        <v>696</v>
      </c>
      <c r="D245" s="463">
        <v>18506.509999999998</v>
      </c>
      <c r="E245" s="463">
        <v>12902.3</v>
      </c>
    </row>
    <row r="246" spans="1:5" x14ac:dyDescent="0.2">
      <c r="A246" s="460"/>
      <c r="B246" s="460"/>
      <c r="C246" s="460" t="s">
        <v>695</v>
      </c>
      <c r="D246" s="463">
        <v>900</v>
      </c>
      <c r="E246" s="463">
        <v>281.49200000000002</v>
      </c>
    </row>
    <row r="247" spans="1:5" x14ac:dyDescent="0.2">
      <c r="A247" s="460"/>
      <c r="B247" s="460"/>
      <c r="C247" s="460" t="s">
        <v>689</v>
      </c>
      <c r="D247" s="463">
        <v>135.4</v>
      </c>
      <c r="E247" s="463">
        <v>7.7889999999999997</v>
      </c>
    </row>
    <row r="248" spans="1:5" x14ac:dyDescent="0.2">
      <c r="A248" s="460"/>
      <c r="B248" s="460"/>
      <c r="C248" s="460" t="s">
        <v>687</v>
      </c>
      <c r="D248" s="463">
        <v>60695.839999999997</v>
      </c>
      <c r="E248" s="463">
        <v>32230</v>
      </c>
    </row>
    <row r="249" spans="1:5" x14ac:dyDescent="0.2">
      <c r="A249" s="460"/>
      <c r="B249" s="460"/>
      <c r="C249" s="460" t="s">
        <v>702</v>
      </c>
      <c r="D249" s="463">
        <v>41.28</v>
      </c>
      <c r="E249" s="463">
        <v>0.58099999999999996</v>
      </c>
    </row>
    <row r="250" spans="1:5" x14ac:dyDescent="0.2">
      <c r="A250" s="460"/>
      <c r="B250" s="460"/>
      <c r="C250" s="460" t="s">
        <v>688</v>
      </c>
      <c r="D250" s="463">
        <v>106460.27</v>
      </c>
      <c r="E250" s="463">
        <v>65969.894</v>
      </c>
    </row>
    <row r="251" spans="1:5" s="334" customFormat="1" ht="12.75" customHeight="1" x14ac:dyDescent="0.2">
      <c r="A251" s="571" t="s">
        <v>985</v>
      </c>
      <c r="B251" s="572"/>
      <c r="C251" s="573"/>
      <c r="D251" s="574"/>
      <c r="E251" s="574" t="s">
        <v>1578</v>
      </c>
    </row>
    <row r="252" spans="1:5" x14ac:dyDescent="0.2">
      <c r="A252" s="460"/>
      <c r="B252" s="460"/>
      <c r="C252" s="460" t="s">
        <v>723</v>
      </c>
      <c r="D252" s="463">
        <v>419</v>
      </c>
      <c r="E252" s="463">
        <v>245</v>
      </c>
    </row>
    <row r="253" spans="1:5" x14ac:dyDescent="0.2">
      <c r="A253" s="460">
        <v>4419000000</v>
      </c>
      <c r="B253" s="460" t="s">
        <v>603</v>
      </c>
      <c r="C253" s="460" t="s">
        <v>707</v>
      </c>
      <c r="D253" s="463">
        <v>8009.76</v>
      </c>
      <c r="E253" s="463">
        <v>569.54899999999998</v>
      </c>
    </row>
    <row r="254" spans="1:5" x14ac:dyDescent="0.2">
      <c r="A254" s="460"/>
      <c r="B254" s="460"/>
      <c r="C254" s="460" t="s">
        <v>752</v>
      </c>
      <c r="D254" s="463">
        <v>3023.5</v>
      </c>
      <c r="E254" s="463">
        <v>54.262</v>
      </c>
    </row>
    <row r="255" spans="1:5" x14ac:dyDescent="0.2">
      <c r="A255" s="460"/>
      <c r="B255" s="460"/>
      <c r="C255" s="460" t="s">
        <v>810</v>
      </c>
      <c r="D255" s="463">
        <v>1463.7</v>
      </c>
      <c r="E255" s="463">
        <v>100.58499999999999</v>
      </c>
    </row>
    <row r="256" spans="1:5" x14ac:dyDescent="0.2">
      <c r="A256" s="460"/>
      <c r="B256" s="460"/>
      <c r="C256" s="460" t="s">
        <v>732</v>
      </c>
      <c r="D256" s="463">
        <v>8909</v>
      </c>
      <c r="E256" s="463">
        <v>126.9</v>
      </c>
    </row>
    <row r="257" spans="1:5" x14ac:dyDescent="0.2">
      <c r="A257" s="460"/>
      <c r="B257" s="460"/>
      <c r="C257" s="460" t="s">
        <v>708</v>
      </c>
      <c r="D257" s="463">
        <v>1728</v>
      </c>
      <c r="E257" s="463">
        <v>71.561000000000007</v>
      </c>
    </row>
    <row r="258" spans="1:5" x14ac:dyDescent="0.2">
      <c r="A258" s="460"/>
      <c r="B258" s="460"/>
      <c r="C258" s="460" t="s">
        <v>692</v>
      </c>
      <c r="D258" s="463">
        <v>53.86</v>
      </c>
      <c r="E258" s="463">
        <v>19.684000000000001</v>
      </c>
    </row>
    <row r="259" spans="1:5" x14ac:dyDescent="0.2">
      <c r="A259" s="460"/>
      <c r="B259" s="460"/>
      <c r="C259" s="460" t="s">
        <v>695</v>
      </c>
      <c r="D259" s="463">
        <v>15250.8</v>
      </c>
      <c r="E259" s="463">
        <v>586.67700000000002</v>
      </c>
    </row>
    <row r="260" spans="1:5" x14ac:dyDescent="0.2">
      <c r="A260" s="460"/>
      <c r="B260" s="460"/>
      <c r="C260" s="460" t="s">
        <v>751</v>
      </c>
      <c r="D260" s="463">
        <v>25.5</v>
      </c>
      <c r="E260" s="463">
        <v>4.6829999999999998</v>
      </c>
    </row>
    <row r="261" spans="1:5" x14ac:dyDescent="0.2">
      <c r="A261" s="460"/>
      <c r="B261" s="460"/>
      <c r="C261" s="460" t="s">
        <v>700</v>
      </c>
      <c r="D261" s="463">
        <v>169.6</v>
      </c>
      <c r="E261" s="463">
        <v>48.307000000000002</v>
      </c>
    </row>
    <row r="262" spans="1:5" x14ac:dyDescent="0.2">
      <c r="A262" s="460"/>
      <c r="B262" s="460"/>
      <c r="C262" s="460" t="s">
        <v>730</v>
      </c>
      <c r="D262" s="463">
        <v>198</v>
      </c>
      <c r="E262" s="463">
        <v>7.1470000000000002</v>
      </c>
    </row>
    <row r="263" spans="1:5" x14ac:dyDescent="0.2">
      <c r="A263" s="460"/>
      <c r="B263" s="460"/>
      <c r="C263" s="460" t="s">
        <v>734</v>
      </c>
      <c r="D263" s="463">
        <v>17807.900000000001</v>
      </c>
      <c r="E263" s="463">
        <v>1093.365</v>
      </c>
    </row>
    <row r="264" spans="1:5" x14ac:dyDescent="0.2">
      <c r="A264" s="460"/>
      <c r="B264" s="460"/>
      <c r="C264" s="460" t="s">
        <v>687</v>
      </c>
      <c r="D264" s="463">
        <v>213471.63</v>
      </c>
      <c r="E264" s="463">
        <v>15437.277</v>
      </c>
    </row>
    <row r="265" spans="1:5" x14ac:dyDescent="0.2">
      <c r="A265" s="460"/>
      <c r="B265" s="460"/>
      <c r="C265" s="460" t="s">
        <v>1204</v>
      </c>
      <c r="D265" s="463">
        <v>1023</v>
      </c>
      <c r="E265" s="463">
        <v>17.071999999999999</v>
      </c>
    </row>
    <row r="266" spans="1:5" x14ac:dyDescent="0.2">
      <c r="A266" s="460"/>
      <c r="B266" s="460"/>
      <c r="C266" s="460" t="s">
        <v>712</v>
      </c>
      <c r="D266" s="463">
        <v>126.6</v>
      </c>
      <c r="E266" s="463">
        <v>24.053000000000001</v>
      </c>
    </row>
    <row r="267" spans="1:5" x14ac:dyDescent="0.2">
      <c r="A267" s="460"/>
      <c r="B267" s="460"/>
      <c r="C267" s="460" t="s">
        <v>702</v>
      </c>
      <c r="D267" s="463">
        <v>692.66</v>
      </c>
      <c r="E267" s="463">
        <v>9.9079999999999995</v>
      </c>
    </row>
    <row r="268" spans="1:5" x14ac:dyDescent="0.2">
      <c r="A268" s="460"/>
      <c r="B268" s="460"/>
      <c r="C268" s="460" t="s">
        <v>1112</v>
      </c>
      <c r="D268" s="463">
        <v>3040</v>
      </c>
      <c r="E268" s="463">
        <v>127.502</v>
      </c>
    </row>
    <row r="269" spans="1:5" x14ac:dyDescent="0.2">
      <c r="A269" s="460"/>
      <c r="B269" s="460"/>
      <c r="C269" s="460" t="s">
        <v>688</v>
      </c>
      <c r="D269" s="463">
        <v>2805</v>
      </c>
      <c r="E269" s="463">
        <v>344.54599999999999</v>
      </c>
    </row>
    <row r="270" spans="1:5" x14ac:dyDescent="0.2">
      <c r="A270" s="460"/>
      <c r="B270" s="460"/>
      <c r="C270" s="460" t="s">
        <v>715</v>
      </c>
      <c r="D270" s="463">
        <v>108</v>
      </c>
      <c r="E270" s="463">
        <v>2</v>
      </c>
    </row>
    <row r="271" spans="1:5" x14ac:dyDescent="0.2">
      <c r="A271" s="460"/>
      <c r="B271" s="460"/>
      <c r="C271" s="460" t="s">
        <v>723</v>
      </c>
      <c r="D271" s="463">
        <v>1642.26</v>
      </c>
      <c r="E271" s="463">
        <v>22.509</v>
      </c>
    </row>
    <row r="272" spans="1:5" x14ac:dyDescent="0.2">
      <c r="A272" s="460"/>
      <c r="B272" s="460"/>
      <c r="C272" s="460" t="s">
        <v>703</v>
      </c>
      <c r="D272" s="463">
        <v>732</v>
      </c>
      <c r="E272" s="463">
        <v>104.94</v>
      </c>
    </row>
    <row r="273" spans="1:5" x14ac:dyDescent="0.2">
      <c r="A273" s="460"/>
      <c r="B273" s="460"/>
      <c r="C273" s="460" t="s">
        <v>1205</v>
      </c>
      <c r="D273" s="463">
        <v>892.32</v>
      </c>
      <c r="E273" s="463">
        <v>57.856999999999999</v>
      </c>
    </row>
    <row r="274" spans="1:5" x14ac:dyDescent="0.2">
      <c r="A274" s="460"/>
      <c r="B274" s="460"/>
      <c r="C274" s="460" t="s">
        <v>691</v>
      </c>
      <c r="D274" s="463">
        <v>660.01</v>
      </c>
      <c r="E274" s="463">
        <v>12.577999999999999</v>
      </c>
    </row>
    <row r="275" spans="1:5" x14ac:dyDescent="0.2">
      <c r="A275" s="460"/>
      <c r="B275" s="460"/>
      <c r="C275" s="460" t="s">
        <v>737</v>
      </c>
      <c r="D275" s="463">
        <v>107479.2</v>
      </c>
      <c r="E275" s="463">
        <v>7823.8959999999997</v>
      </c>
    </row>
    <row r="276" spans="1:5" x14ac:dyDescent="0.2">
      <c r="A276" s="460">
        <v>4420100000</v>
      </c>
      <c r="B276" s="460" t="s">
        <v>604</v>
      </c>
      <c r="C276" s="460" t="s">
        <v>707</v>
      </c>
      <c r="D276" s="463">
        <v>19835.5</v>
      </c>
      <c r="E276" s="463">
        <v>601.15499999999997</v>
      </c>
    </row>
    <row r="277" spans="1:5" x14ac:dyDescent="0.2">
      <c r="A277" s="460"/>
      <c r="B277" s="460"/>
      <c r="C277" s="460" t="s">
        <v>752</v>
      </c>
      <c r="D277" s="463">
        <v>6120</v>
      </c>
      <c r="E277" s="463">
        <v>133.887</v>
      </c>
    </row>
    <row r="278" spans="1:5" x14ac:dyDescent="0.2">
      <c r="A278" s="460"/>
      <c r="B278" s="460"/>
      <c r="C278" s="460" t="s">
        <v>732</v>
      </c>
      <c r="D278" s="463">
        <v>3550.5</v>
      </c>
      <c r="E278" s="463">
        <v>152.28</v>
      </c>
    </row>
    <row r="279" spans="1:5" x14ac:dyDescent="0.2">
      <c r="A279" s="460"/>
      <c r="B279" s="460"/>
      <c r="C279" s="460" t="s">
        <v>708</v>
      </c>
      <c r="D279" s="463">
        <v>2415.5</v>
      </c>
      <c r="E279" s="463">
        <v>203.55699999999999</v>
      </c>
    </row>
    <row r="280" spans="1:5" x14ac:dyDescent="0.2">
      <c r="A280" s="460"/>
      <c r="B280" s="460"/>
      <c r="C280" s="460" t="s">
        <v>726</v>
      </c>
      <c r="D280" s="463">
        <v>37.799999999999997</v>
      </c>
      <c r="E280" s="463">
        <v>0.45600000000000002</v>
      </c>
    </row>
    <row r="281" spans="1:5" x14ac:dyDescent="0.2">
      <c r="A281" s="460"/>
      <c r="B281" s="460"/>
      <c r="C281" s="460" t="s">
        <v>972</v>
      </c>
      <c r="D281" s="463">
        <v>750</v>
      </c>
      <c r="E281" s="463">
        <v>14.595000000000001</v>
      </c>
    </row>
    <row r="282" spans="1:5" x14ac:dyDescent="0.2">
      <c r="A282" s="460"/>
      <c r="B282" s="460"/>
      <c r="C282" s="460" t="s">
        <v>697</v>
      </c>
      <c r="D282" s="463">
        <v>4430</v>
      </c>
      <c r="E282" s="463">
        <v>47.951000000000001</v>
      </c>
    </row>
    <row r="283" spans="1:5" x14ac:dyDescent="0.2">
      <c r="A283" s="460"/>
      <c r="B283" s="460"/>
      <c r="C283" s="460" t="s">
        <v>692</v>
      </c>
      <c r="D283" s="463">
        <v>1204.48</v>
      </c>
      <c r="E283" s="463">
        <v>1179.4870000000001</v>
      </c>
    </row>
    <row r="284" spans="1:5" x14ac:dyDescent="0.2">
      <c r="A284" s="460"/>
      <c r="B284" s="460"/>
      <c r="C284" s="460" t="s">
        <v>695</v>
      </c>
      <c r="D284" s="463">
        <v>41793.08</v>
      </c>
      <c r="E284" s="463">
        <v>1151.309</v>
      </c>
    </row>
    <row r="285" spans="1:5" x14ac:dyDescent="0.2">
      <c r="A285" s="460"/>
      <c r="B285" s="460"/>
      <c r="C285" s="460" t="s">
        <v>709</v>
      </c>
      <c r="D285" s="463">
        <v>366.1</v>
      </c>
      <c r="E285" s="463">
        <v>11.513999999999999</v>
      </c>
    </row>
    <row r="286" spans="1:5" s="334" customFormat="1" ht="12.75" customHeight="1" x14ac:dyDescent="0.2">
      <c r="A286" s="571" t="s">
        <v>985</v>
      </c>
      <c r="B286" s="572"/>
      <c r="C286" s="573"/>
      <c r="D286" s="574"/>
      <c r="E286" s="574" t="s">
        <v>1578</v>
      </c>
    </row>
    <row r="287" spans="1:5" x14ac:dyDescent="0.2">
      <c r="A287" s="460"/>
      <c r="B287" s="460"/>
      <c r="C287" s="460" t="s">
        <v>699</v>
      </c>
      <c r="D287" s="463">
        <v>737.68</v>
      </c>
      <c r="E287" s="463">
        <v>67.221999999999994</v>
      </c>
    </row>
    <row r="288" spans="1:5" x14ac:dyDescent="0.2">
      <c r="A288" s="460"/>
      <c r="B288" s="460"/>
      <c r="C288" s="460" t="s">
        <v>700</v>
      </c>
      <c r="D288" s="463">
        <v>4076</v>
      </c>
      <c r="E288" s="463">
        <v>363.75799999999998</v>
      </c>
    </row>
    <row r="289" spans="1:5" x14ac:dyDescent="0.2">
      <c r="A289" s="460"/>
      <c r="B289" s="460"/>
      <c r="C289" s="460" t="s">
        <v>730</v>
      </c>
      <c r="D289" s="463">
        <v>647.79999999999995</v>
      </c>
      <c r="E289" s="463">
        <v>16.984999999999999</v>
      </c>
    </row>
    <row r="290" spans="1:5" x14ac:dyDescent="0.2">
      <c r="A290" s="460"/>
      <c r="B290" s="460"/>
      <c r="C290" s="460" t="s">
        <v>734</v>
      </c>
      <c r="D290" s="463">
        <v>660</v>
      </c>
      <c r="E290" s="463">
        <v>30.907</v>
      </c>
    </row>
    <row r="291" spans="1:5" x14ac:dyDescent="0.2">
      <c r="A291" s="460"/>
      <c r="B291" s="460"/>
      <c r="C291" s="460" t="s">
        <v>800</v>
      </c>
      <c r="D291" s="463">
        <v>80</v>
      </c>
      <c r="E291" s="463">
        <v>1.7170000000000001</v>
      </c>
    </row>
    <row r="292" spans="1:5" x14ac:dyDescent="0.2">
      <c r="A292" s="460"/>
      <c r="B292" s="460"/>
      <c r="C292" s="460" t="s">
        <v>689</v>
      </c>
      <c r="D292" s="463">
        <v>6244.44</v>
      </c>
      <c r="E292" s="463">
        <v>1145.046</v>
      </c>
    </row>
    <row r="293" spans="1:5" x14ac:dyDescent="0.2">
      <c r="A293" s="460"/>
      <c r="B293" s="460"/>
      <c r="C293" s="460" t="s">
        <v>687</v>
      </c>
      <c r="D293" s="463">
        <v>198835.1</v>
      </c>
      <c r="E293" s="463">
        <v>11141.325000000001</v>
      </c>
    </row>
    <row r="294" spans="1:5" x14ac:dyDescent="0.2">
      <c r="A294" s="460"/>
      <c r="B294" s="460"/>
      <c r="C294" s="460" t="s">
        <v>739</v>
      </c>
      <c r="D294" s="463">
        <v>7.5</v>
      </c>
      <c r="E294" s="463">
        <v>0.27500000000000002</v>
      </c>
    </row>
    <row r="295" spans="1:5" x14ac:dyDescent="0.2">
      <c r="A295" s="460"/>
      <c r="B295" s="460"/>
      <c r="C295" s="460" t="s">
        <v>693</v>
      </c>
      <c r="D295" s="463">
        <v>1516.43</v>
      </c>
      <c r="E295" s="463">
        <v>77.855000000000004</v>
      </c>
    </row>
    <row r="296" spans="1:5" x14ac:dyDescent="0.2">
      <c r="A296" s="460"/>
      <c r="B296" s="460"/>
      <c r="C296" s="460" t="s">
        <v>735</v>
      </c>
      <c r="D296" s="463">
        <v>478.27</v>
      </c>
      <c r="E296" s="463">
        <v>16.713000000000001</v>
      </c>
    </row>
    <row r="297" spans="1:5" x14ac:dyDescent="0.2">
      <c r="A297" s="460"/>
      <c r="B297" s="460"/>
      <c r="C297" s="460" t="s">
        <v>721</v>
      </c>
      <c r="D297" s="463">
        <v>300</v>
      </c>
      <c r="E297" s="463">
        <v>6.2640000000000002</v>
      </c>
    </row>
    <row r="298" spans="1:5" x14ac:dyDescent="0.2">
      <c r="A298" s="460"/>
      <c r="B298" s="460"/>
      <c r="C298" s="460" t="s">
        <v>712</v>
      </c>
      <c r="D298" s="463">
        <v>68630.34</v>
      </c>
      <c r="E298" s="463">
        <v>5495.1409999999996</v>
      </c>
    </row>
    <row r="299" spans="1:5" x14ac:dyDescent="0.2">
      <c r="A299" s="460"/>
      <c r="B299" s="460"/>
      <c r="C299" s="460" t="s">
        <v>702</v>
      </c>
      <c r="D299" s="463">
        <v>1620</v>
      </c>
      <c r="E299" s="463">
        <v>47.533000000000001</v>
      </c>
    </row>
    <row r="300" spans="1:5" x14ac:dyDescent="0.2">
      <c r="A300" s="460"/>
      <c r="B300" s="460"/>
      <c r="C300" s="460" t="s">
        <v>688</v>
      </c>
      <c r="D300" s="463">
        <v>82</v>
      </c>
      <c r="E300" s="463">
        <v>5.5780000000000003</v>
      </c>
    </row>
    <row r="301" spans="1:5" x14ac:dyDescent="0.2">
      <c r="A301" s="460"/>
      <c r="B301" s="460"/>
      <c r="C301" s="460" t="s">
        <v>715</v>
      </c>
      <c r="D301" s="463">
        <v>4472.2</v>
      </c>
      <c r="E301" s="463">
        <v>114.048</v>
      </c>
    </row>
    <row r="302" spans="1:5" x14ac:dyDescent="0.2">
      <c r="A302" s="460"/>
      <c r="B302" s="460"/>
      <c r="C302" s="460" t="s">
        <v>723</v>
      </c>
      <c r="D302" s="463">
        <v>8531.6</v>
      </c>
      <c r="E302" s="463">
        <v>506.87200000000001</v>
      </c>
    </row>
    <row r="303" spans="1:5" x14ac:dyDescent="0.2">
      <c r="A303" s="460"/>
      <c r="B303" s="460"/>
      <c r="C303" s="460" t="s">
        <v>719</v>
      </c>
      <c r="D303" s="463">
        <v>225</v>
      </c>
      <c r="E303" s="463">
        <v>4.359</v>
      </c>
    </row>
    <row r="304" spans="1:5" x14ac:dyDescent="0.2">
      <c r="A304" s="460"/>
      <c r="B304" s="460"/>
      <c r="C304" s="460" t="s">
        <v>703</v>
      </c>
      <c r="D304" s="463">
        <v>1517.1</v>
      </c>
      <c r="E304" s="463">
        <v>27.065999999999999</v>
      </c>
    </row>
    <row r="305" spans="1:5" x14ac:dyDescent="0.2">
      <c r="A305" s="460"/>
      <c r="B305" s="460"/>
      <c r="C305" s="460" t="s">
        <v>691</v>
      </c>
      <c r="D305" s="463">
        <v>2827.35</v>
      </c>
      <c r="E305" s="463">
        <v>48.841999999999999</v>
      </c>
    </row>
    <row r="306" spans="1:5" x14ac:dyDescent="0.2">
      <c r="A306" s="460"/>
      <c r="B306" s="460"/>
      <c r="C306" s="460" t="s">
        <v>742</v>
      </c>
      <c r="D306" s="463">
        <v>2463</v>
      </c>
      <c r="E306" s="463">
        <v>233.327</v>
      </c>
    </row>
    <row r="307" spans="1:5" x14ac:dyDescent="0.2">
      <c r="A307" s="460"/>
      <c r="B307" s="460"/>
      <c r="C307" s="460" t="s">
        <v>694</v>
      </c>
      <c r="D307" s="463">
        <v>23248</v>
      </c>
      <c r="E307" s="463">
        <v>374.25799999999998</v>
      </c>
    </row>
    <row r="308" spans="1:5" x14ac:dyDescent="0.2">
      <c r="A308" s="460"/>
      <c r="B308" s="460"/>
      <c r="C308" s="460" t="s">
        <v>725</v>
      </c>
      <c r="D308" s="463">
        <v>84.6</v>
      </c>
      <c r="E308" s="463">
        <v>1.5369999999999999</v>
      </c>
    </row>
    <row r="309" spans="1:5" x14ac:dyDescent="0.2">
      <c r="A309" s="460"/>
      <c r="B309" s="460"/>
      <c r="C309" s="460" t="s">
        <v>971</v>
      </c>
      <c r="D309" s="463">
        <v>468</v>
      </c>
      <c r="E309" s="463">
        <v>94.203999999999994</v>
      </c>
    </row>
    <row r="310" spans="1:5" x14ac:dyDescent="0.2">
      <c r="A310" s="460"/>
      <c r="B310" s="460"/>
      <c r="C310" s="460" t="s">
        <v>749</v>
      </c>
      <c r="D310" s="463">
        <v>1270.8</v>
      </c>
      <c r="E310" s="463">
        <v>34.591999999999999</v>
      </c>
    </row>
    <row r="311" spans="1:5" x14ac:dyDescent="0.2">
      <c r="A311" s="460"/>
      <c r="B311" s="460"/>
      <c r="C311" s="460" t="s">
        <v>717</v>
      </c>
      <c r="D311" s="463">
        <v>406.5</v>
      </c>
      <c r="E311" s="463">
        <v>3.581</v>
      </c>
    </row>
    <row r="312" spans="1:5" x14ac:dyDescent="0.2">
      <c r="A312" s="460"/>
      <c r="B312" s="460"/>
      <c r="C312" s="460" t="s">
        <v>744</v>
      </c>
      <c r="D312" s="463">
        <v>250</v>
      </c>
      <c r="E312" s="463">
        <v>5.9909999999999997</v>
      </c>
    </row>
    <row r="313" spans="1:5" x14ac:dyDescent="0.2">
      <c r="A313" s="460">
        <v>4420900000</v>
      </c>
      <c r="B313" s="460" t="s">
        <v>605</v>
      </c>
      <c r="C313" s="460" t="s">
        <v>707</v>
      </c>
      <c r="D313" s="463">
        <v>6815</v>
      </c>
      <c r="E313" s="463">
        <v>218.97</v>
      </c>
    </row>
    <row r="314" spans="1:5" x14ac:dyDescent="0.2">
      <c r="A314" s="460"/>
      <c r="B314" s="460"/>
      <c r="C314" s="460" t="s">
        <v>810</v>
      </c>
      <c r="D314" s="463">
        <v>2465.3000000000002</v>
      </c>
      <c r="E314" s="463">
        <v>169.41499999999999</v>
      </c>
    </row>
    <row r="315" spans="1:5" x14ac:dyDescent="0.2">
      <c r="A315" s="460"/>
      <c r="B315" s="460"/>
      <c r="C315" s="460" t="s">
        <v>696</v>
      </c>
      <c r="D315" s="463">
        <v>4956.3500000000004</v>
      </c>
      <c r="E315" s="463">
        <v>96.507999999999996</v>
      </c>
    </row>
    <row r="316" spans="1:5" x14ac:dyDescent="0.2">
      <c r="A316" s="460"/>
      <c r="B316" s="460"/>
      <c r="C316" s="460" t="s">
        <v>732</v>
      </c>
      <c r="D316" s="463">
        <v>19401.2</v>
      </c>
      <c r="E316" s="463">
        <v>283.06400000000002</v>
      </c>
    </row>
    <row r="317" spans="1:5" x14ac:dyDescent="0.2">
      <c r="A317" s="460"/>
      <c r="B317" s="460"/>
      <c r="C317" s="460" t="s">
        <v>708</v>
      </c>
      <c r="D317" s="463">
        <v>22.8</v>
      </c>
      <c r="E317" s="463">
        <v>0.21199999999999999</v>
      </c>
    </row>
    <row r="318" spans="1:5" x14ac:dyDescent="0.2">
      <c r="A318" s="460"/>
      <c r="B318" s="460"/>
      <c r="C318" s="460" t="s">
        <v>973</v>
      </c>
      <c r="D318" s="463">
        <v>22175.279999999999</v>
      </c>
      <c r="E318" s="463">
        <v>1231.3040000000001</v>
      </c>
    </row>
    <row r="319" spans="1:5" x14ac:dyDescent="0.2">
      <c r="A319" s="460"/>
      <c r="B319" s="460"/>
      <c r="C319" s="460" t="s">
        <v>697</v>
      </c>
      <c r="D319" s="463">
        <v>50</v>
      </c>
      <c r="E319" s="463">
        <v>0.59399999999999997</v>
      </c>
    </row>
    <row r="320" spans="1:5" x14ac:dyDescent="0.2">
      <c r="A320" s="460"/>
      <c r="B320" s="460"/>
      <c r="C320" s="460" t="s">
        <v>692</v>
      </c>
      <c r="D320" s="463">
        <v>5910.6</v>
      </c>
      <c r="E320" s="463">
        <v>1668.384</v>
      </c>
    </row>
    <row r="321" spans="1:5" s="334" customFormat="1" ht="12.75" customHeight="1" x14ac:dyDescent="0.2">
      <c r="A321" s="571" t="s">
        <v>985</v>
      </c>
      <c r="B321" s="572"/>
      <c r="C321" s="573"/>
      <c r="D321" s="574"/>
      <c r="E321" s="574" t="s">
        <v>1578</v>
      </c>
    </row>
    <row r="322" spans="1:5" x14ac:dyDescent="0.2">
      <c r="A322" s="460"/>
      <c r="B322" s="460"/>
      <c r="C322" s="460" t="s">
        <v>698</v>
      </c>
      <c r="D322" s="463">
        <v>7139.1</v>
      </c>
      <c r="E322" s="463">
        <v>630.05999999999995</v>
      </c>
    </row>
    <row r="323" spans="1:5" x14ac:dyDescent="0.2">
      <c r="A323" s="460"/>
      <c r="B323" s="460"/>
      <c r="C323" s="460" t="s">
        <v>695</v>
      </c>
      <c r="D323" s="463">
        <v>173</v>
      </c>
      <c r="E323" s="463">
        <v>13.131</v>
      </c>
    </row>
    <row r="324" spans="1:5" x14ac:dyDescent="0.2">
      <c r="A324" s="460"/>
      <c r="B324" s="460"/>
      <c r="C324" s="460" t="s">
        <v>705</v>
      </c>
      <c r="D324" s="463">
        <v>1066.18</v>
      </c>
      <c r="E324" s="463">
        <v>24.591000000000001</v>
      </c>
    </row>
    <row r="325" spans="1:5" x14ac:dyDescent="0.2">
      <c r="A325" s="460"/>
      <c r="B325" s="460"/>
      <c r="C325" s="460" t="s">
        <v>709</v>
      </c>
      <c r="D325" s="463">
        <v>80</v>
      </c>
      <c r="E325" s="463">
        <v>2.1890000000000001</v>
      </c>
    </row>
    <row r="326" spans="1:5" x14ac:dyDescent="0.2">
      <c r="A326" s="460"/>
      <c r="B326" s="460"/>
      <c r="C326" s="460" t="s">
        <v>699</v>
      </c>
      <c r="D326" s="463">
        <v>299.89999999999998</v>
      </c>
      <c r="E326" s="463">
        <v>36.441000000000003</v>
      </c>
    </row>
    <row r="327" spans="1:5" x14ac:dyDescent="0.2">
      <c r="A327" s="460"/>
      <c r="B327" s="460"/>
      <c r="C327" s="460" t="s">
        <v>700</v>
      </c>
      <c r="D327" s="463">
        <v>15416.72</v>
      </c>
      <c r="E327" s="463">
        <v>4311.1909999999998</v>
      </c>
    </row>
    <row r="328" spans="1:5" x14ac:dyDescent="0.2">
      <c r="A328" s="460"/>
      <c r="B328" s="460"/>
      <c r="C328" s="460" t="s">
        <v>730</v>
      </c>
      <c r="D328" s="463">
        <v>60</v>
      </c>
      <c r="E328" s="463">
        <v>1.262</v>
      </c>
    </row>
    <row r="329" spans="1:5" x14ac:dyDescent="0.2">
      <c r="A329" s="460"/>
      <c r="B329" s="460"/>
      <c r="C329" s="460" t="s">
        <v>734</v>
      </c>
      <c r="D329" s="463">
        <v>163687.13</v>
      </c>
      <c r="E329" s="463">
        <v>8749.5339999999997</v>
      </c>
    </row>
    <row r="330" spans="1:5" x14ac:dyDescent="0.2">
      <c r="A330" s="460"/>
      <c r="B330" s="460"/>
      <c r="C330" s="460" t="s">
        <v>689</v>
      </c>
      <c r="D330" s="463">
        <v>2391.91</v>
      </c>
      <c r="E330" s="463">
        <v>85.53</v>
      </c>
    </row>
    <row r="331" spans="1:5" x14ac:dyDescent="0.2">
      <c r="A331" s="460"/>
      <c r="B331" s="460"/>
      <c r="C331" s="460" t="s">
        <v>687</v>
      </c>
      <c r="D331" s="463">
        <v>271264.56</v>
      </c>
      <c r="E331" s="463">
        <v>13692.445</v>
      </c>
    </row>
    <row r="332" spans="1:5" x14ac:dyDescent="0.2">
      <c r="A332" s="460"/>
      <c r="B332" s="460"/>
      <c r="C332" s="460" t="s">
        <v>693</v>
      </c>
      <c r="D332" s="463">
        <v>2830.1</v>
      </c>
      <c r="E332" s="463">
        <v>73.697000000000003</v>
      </c>
    </row>
    <row r="333" spans="1:5" x14ac:dyDescent="0.2">
      <c r="A333" s="460"/>
      <c r="B333" s="460"/>
      <c r="C333" s="460" t="s">
        <v>735</v>
      </c>
      <c r="D333" s="463">
        <v>23.1</v>
      </c>
      <c r="E333" s="463">
        <v>0.27</v>
      </c>
    </row>
    <row r="334" spans="1:5" x14ac:dyDescent="0.2">
      <c r="A334" s="460"/>
      <c r="B334" s="460"/>
      <c r="C334" s="460" t="s">
        <v>1204</v>
      </c>
      <c r="D334" s="463">
        <v>2200</v>
      </c>
      <c r="E334" s="463">
        <v>34.984999999999999</v>
      </c>
    </row>
    <row r="335" spans="1:5" x14ac:dyDescent="0.2">
      <c r="A335" s="460"/>
      <c r="B335" s="460"/>
      <c r="C335" s="460" t="s">
        <v>721</v>
      </c>
      <c r="D335" s="463">
        <v>6240.9</v>
      </c>
      <c r="E335" s="463">
        <v>360.33699999999999</v>
      </c>
    </row>
    <row r="336" spans="1:5" x14ac:dyDescent="0.2">
      <c r="A336" s="460"/>
      <c r="B336" s="460"/>
      <c r="C336" s="460" t="s">
        <v>712</v>
      </c>
      <c r="D336" s="463">
        <v>290</v>
      </c>
      <c r="E336" s="463">
        <v>22.132999999999999</v>
      </c>
    </row>
    <row r="337" spans="1:5" x14ac:dyDescent="0.2">
      <c r="A337" s="460"/>
      <c r="B337" s="460"/>
      <c r="C337" s="460" t="s">
        <v>702</v>
      </c>
      <c r="D337" s="463">
        <v>170.82</v>
      </c>
      <c r="E337" s="463">
        <v>2.403</v>
      </c>
    </row>
    <row r="338" spans="1:5" x14ac:dyDescent="0.2">
      <c r="A338" s="460"/>
      <c r="B338" s="460"/>
      <c r="C338" s="460" t="s">
        <v>1203</v>
      </c>
      <c r="D338" s="463">
        <v>14570.18</v>
      </c>
      <c r="E338" s="463">
        <v>888.06500000000005</v>
      </c>
    </row>
    <row r="339" spans="1:5" x14ac:dyDescent="0.2">
      <c r="A339" s="460"/>
      <c r="B339" s="460"/>
      <c r="C339" s="460" t="s">
        <v>1112</v>
      </c>
      <c r="D339" s="463">
        <v>3636</v>
      </c>
      <c r="E339" s="463">
        <v>152.49799999999999</v>
      </c>
    </row>
    <row r="340" spans="1:5" x14ac:dyDescent="0.2">
      <c r="A340" s="460"/>
      <c r="B340" s="460"/>
      <c r="C340" s="460" t="s">
        <v>688</v>
      </c>
      <c r="D340" s="463">
        <v>184.2</v>
      </c>
      <c r="E340" s="463">
        <v>12.250999999999999</v>
      </c>
    </row>
    <row r="341" spans="1:5" x14ac:dyDescent="0.2">
      <c r="A341" s="460"/>
      <c r="B341" s="460"/>
      <c r="C341" s="460" t="s">
        <v>747</v>
      </c>
      <c r="D341" s="463">
        <v>300</v>
      </c>
      <c r="E341" s="463">
        <v>29.82</v>
      </c>
    </row>
    <row r="342" spans="1:5" x14ac:dyDescent="0.2">
      <c r="A342" s="460"/>
      <c r="B342" s="460"/>
      <c r="C342" s="460" t="s">
        <v>714</v>
      </c>
      <c r="D342" s="463">
        <v>816</v>
      </c>
      <c r="E342" s="463">
        <v>26.459</v>
      </c>
    </row>
    <row r="343" spans="1:5" x14ac:dyDescent="0.2">
      <c r="A343" s="460"/>
      <c r="B343" s="460"/>
      <c r="C343" s="460" t="s">
        <v>715</v>
      </c>
      <c r="D343" s="463">
        <v>2025</v>
      </c>
      <c r="E343" s="463">
        <v>41</v>
      </c>
    </row>
    <row r="344" spans="1:5" x14ac:dyDescent="0.2">
      <c r="A344" s="460"/>
      <c r="B344" s="460"/>
      <c r="C344" s="460" t="s">
        <v>723</v>
      </c>
      <c r="D344" s="463">
        <v>1176</v>
      </c>
      <c r="E344" s="463">
        <v>81.313999999999993</v>
      </c>
    </row>
    <row r="345" spans="1:5" x14ac:dyDescent="0.2">
      <c r="A345" s="460"/>
      <c r="B345" s="460"/>
      <c r="C345" s="460" t="s">
        <v>703</v>
      </c>
      <c r="D345" s="463">
        <v>16516.900000000001</v>
      </c>
      <c r="E345" s="463">
        <v>332.47899999999998</v>
      </c>
    </row>
    <row r="346" spans="1:5" x14ac:dyDescent="0.2">
      <c r="A346" s="460"/>
      <c r="B346" s="460"/>
      <c r="C346" s="460" t="s">
        <v>1205</v>
      </c>
      <c r="D346" s="463">
        <v>3925.83</v>
      </c>
      <c r="E346" s="463">
        <v>189.36500000000001</v>
      </c>
    </row>
    <row r="347" spans="1:5" x14ac:dyDescent="0.2">
      <c r="A347" s="460"/>
      <c r="B347" s="460"/>
      <c r="C347" s="460" t="s">
        <v>691</v>
      </c>
      <c r="D347" s="463">
        <v>1332.94</v>
      </c>
      <c r="E347" s="463">
        <v>23.861000000000001</v>
      </c>
    </row>
    <row r="348" spans="1:5" x14ac:dyDescent="0.2">
      <c r="A348" s="460"/>
      <c r="B348" s="460"/>
      <c r="C348" s="460" t="s">
        <v>742</v>
      </c>
      <c r="D348" s="463">
        <v>132.5</v>
      </c>
      <c r="E348" s="463">
        <v>12.552</v>
      </c>
    </row>
    <row r="349" spans="1:5" x14ac:dyDescent="0.2">
      <c r="A349" s="460"/>
      <c r="B349" s="460"/>
      <c r="C349" s="460" t="s">
        <v>694</v>
      </c>
      <c r="D349" s="463">
        <v>4184.5600000000004</v>
      </c>
      <c r="E349" s="463">
        <v>181.47499999999999</v>
      </c>
    </row>
    <row r="350" spans="1:5" x14ac:dyDescent="0.2">
      <c r="A350" s="460"/>
      <c r="B350" s="460"/>
      <c r="C350" s="460" t="s">
        <v>971</v>
      </c>
      <c r="D350" s="463">
        <v>1500</v>
      </c>
      <c r="E350" s="463">
        <v>23.783000000000001</v>
      </c>
    </row>
    <row r="351" spans="1:5" x14ac:dyDescent="0.2">
      <c r="A351" s="460"/>
      <c r="B351" s="460"/>
      <c r="C351" s="460" t="s">
        <v>740</v>
      </c>
      <c r="D351" s="463">
        <v>5831</v>
      </c>
      <c r="E351" s="463">
        <v>198</v>
      </c>
    </row>
    <row r="352" spans="1:5" x14ac:dyDescent="0.2">
      <c r="A352" s="460"/>
      <c r="B352" s="460"/>
      <c r="C352" s="460" t="s">
        <v>744</v>
      </c>
      <c r="D352" s="463">
        <v>2400</v>
      </c>
      <c r="E352" s="463">
        <v>38.817999999999998</v>
      </c>
    </row>
    <row r="353" spans="1:5" x14ac:dyDescent="0.2">
      <c r="A353" s="460"/>
      <c r="B353" s="460"/>
      <c r="C353" s="460" t="s">
        <v>737</v>
      </c>
      <c r="D353" s="463">
        <v>8112</v>
      </c>
      <c r="E353" s="463">
        <v>1036.683</v>
      </c>
    </row>
    <row r="354" spans="1:5" x14ac:dyDescent="0.2">
      <c r="A354" s="460"/>
      <c r="B354" s="460"/>
      <c r="C354" s="460" t="s">
        <v>731</v>
      </c>
      <c r="D354" s="463">
        <v>75</v>
      </c>
      <c r="E354" s="463">
        <v>0.61</v>
      </c>
    </row>
    <row r="355" spans="1:5" x14ac:dyDescent="0.2">
      <c r="A355" s="460">
        <v>4421100000</v>
      </c>
      <c r="B355" s="460" t="s">
        <v>606</v>
      </c>
      <c r="C355" s="460" t="s">
        <v>707</v>
      </c>
      <c r="D355" s="463">
        <v>132.69</v>
      </c>
      <c r="E355" s="463">
        <v>1.458</v>
      </c>
    </row>
    <row r="356" spans="1:5" s="334" customFormat="1" ht="12.75" customHeight="1" x14ac:dyDescent="0.2">
      <c r="A356" s="571" t="s">
        <v>985</v>
      </c>
      <c r="B356" s="572"/>
      <c r="C356" s="573"/>
      <c r="D356" s="574"/>
      <c r="E356" s="574" t="s">
        <v>1578</v>
      </c>
    </row>
    <row r="357" spans="1:5" x14ac:dyDescent="0.2">
      <c r="A357" s="460"/>
      <c r="B357" s="460"/>
      <c r="C357" s="460" t="s">
        <v>708</v>
      </c>
      <c r="D357" s="463">
        <v>18.600000000000001</v>
      </c>
      <c r="E357" s="463">
        <v>0.22800000000000001</v>
      </c>
    </row>
    <row r="358" spans="1:5" x14ac:dyDescent="0.2">
      <c r="A358" s="460"/>
      <c r="B358" s="460"/>
      <c r="C358" s="460" t="s">
        <v>800</v>
      </c>
      <c r="D358" s="463">
        <v>1015</v>
      </c>
      <c r="E358" s="463">
        <v>21.79</v>
      </c>
    </row>
    <row r="359" spans="1:5" x14ac:dyDescent="0.2">
      <c r="A359" s="460"/>
      <c r="B359" s="460"/>
      <c r="C359" s="460" t="s">
        <v>687</v>
      </c>
      <c r="D359" s="463">
        <v>6414.12</v>
      </c>
      <c r="E359" s="463">
        <v>160.15700000000001</v>
      </c>
    </row>
    <row r="360" spans="1:5" x14ac:dyDescent="0.2">
      <c r="A360" s="460"/>
      <c r="B360" s="460"/>
      <c r="C360" s="460" t="s">
        <v>723</v>
      </c>
      <c r="D360" s="463">
        <v>1243</v>
      </c>
      <c r="E360" s="463">
        <v>68.697999999999993</v>
      </c>
    </row>
    <row r="361" spans="1:5" x14ac:dyDescent="0.2">
      <c r="A361" s="460"/>
      <c r="B361" s="460"/>
      <c r="C361" s="460" t="s">
        <v>694</v>
      </c>
      <c r="D361" s="463">
        <v>20.11</v>
      </c>
      <c r="E361" s="463">
        <v>0.48899999999999999</v>
      </c>
    </row>
    <row r="362" spans="1:5" x14ac:dyDescent="0.2">
      <c r="A362" s="460"/>
      <c r="B362" s="460"/>
      <c r="C362" s="460" t="s">
        <v>971</v>
      </c>
      <c r="D362" s="463">
        <v>400</v>
      </c>
      <c r="E362" s="463">
        <v>9.91</v>
      </c>
    </row>
    <row r="363" spans="1:5" x14ac:dyDescent="0.2">
      <c r="A363" s="460">
        <v>4421902000</v>
      </c>
      <c r="B363" s="460" t="s">
        <v>608</v>
      </c>
      <c r="C363" s="460" t="s">
        <v>699</v>
      </c>
      <c r="D363" s="463">
        <v>1350.8</v>
      </c>
      <c r="E363" s="463">
        <v>23.574000000000002</v>
      </c>
    </row>
    <row r="364" spans="1:5" x14ac:dyDescent="0.2">
      <c r="A364" s="460"/>
      <c r="B364" s="460"/>
      <c r="C364" s="460" t="s">
        <v>689</v>
      </c>
      <c r="D364" s="463">
        <v>116</v>
      </c>
      <c r="E364" s="463">
        <v>12.2</v>
      </c>
    </row>
    <row r="365" spans="1:5" x14ac:dyDescent="0.2">
      <c r="A365" s="460">
        <v>4421903000</v>
      </c>
      <c r="B365" s="460" t="s">
        <v>609</v>
      </c>
      <c r="C365" s="460" t="s">
        <v>712</v>
      </c>
      <c r="D365" s="463">
        <v>146</v>
      </c>
      <c r="E365" s="463">
        <v>27.166</v>
      </c>
    </row>
    <row r="366" spans="1:5" x14ac:dyDescent="0.2">
      <c r="A366" s="460"/>
      <c r="B366" s="460"/>
      <c r="C366" s="460" t="s">
        <v>738</v>
      </c>
      <c r="D366" s="463">
        <v>144.76</v>
      </c>
      <c r="E366" s="463">
        <v>96</v>
      </c>
    </row>
    <row r="367" spans="1:5" x14ac:dyDescent="0.2">
      <c r="A367" s="460">
        <v>4421909000</v>
      </c>
      <c r="B367" s="460" t="s">
        <v>611</v>
      </c>
      <c r="C367" s="460" t="s">
        <v>707</v>
      </c>
      <c r="D367" s="463">
        <v>926.6</v>
      </c>
      <c r="E367" s="463">
        <v>59.015999999999998</v>
      </c>
    </row>
    <row r="368" spans="1:5" x14ac:dyDescent="0.2">
      <c r="A368" s="460"/>
      <c r="B368" s="460"/>
      <c r="C368" s="460" t="s">
        <v>752</v>
      </c>
      <c r="D368" s="463">
        <v>186</v>
      </c>
      <c r="E368" s="463">
        <v>4.07</v>
      </c>
    </row>
    <row r="369" spans="1:5" x14ac:dyDescent="0.2">
      <c r="A369" s="460"/>
      <c r="B369" s="460"/>
      <c r="C369" s="460" t="s">
        <v>732</v>
      </c>
      <c r="D369" s="463">
        <v>5.84</v>
      </c>
      <c r="E369" s="463">
        <v>1.115</v>
      </c>
    </row>
    <row r="370" spans="1:5" x14ac:dyDescent="0.2">
      <c r="A370" s="460"/>
      <c r="B370" s="460"/>
      <c r="C370" s="460" t="s">
        <v>708</v>
      </c>
      <c r="D370" s="463">
        <v>154</v>
      </c>
      <c r="E370" s="463">
        <v>13.927</v>
      </c>
    </row>
    <row r="371" spans="1:5" x14ac:dyDescent="0.2">
      <c r="A371" s="460"/>
      <c r="B371" s="460"/>
      <c r="C371" s="460" t="s">
        <v>753</v>
      </c>
      <c r="D371" s="463">
        <v>13135.96</v>
      </c>
      <c r="E371" s="463">
        <v>803.33299999999997</v>
      </c>
    </row>
    <row r="372" spans="1:5" x14ac:dyDescent="0.2">
      <c r="A372" s="460"/>
      <c r="B372" s="460"/>
      <c r="C372" s="460" t="s">
        <v>706</v>
      </c>
      <c r="D372" s="463">
        <v>40485.75</v>
      </c>
      <c r="E372" s="463">
        <v>59505.550999999999</v>
      </c>
    </row>
    <row r="373" spans="1:5" x14ac:dyDescent="0.2">
      <c r="A373" s="460"/>
      <c r="B373" s="460"/>
      <c r="C373" s="460" t="s">
        <v>729</v>
      </c>
      <c r="D373" s="463">
        <v>184.14</v>
      </c>
      <c r="E373" s="463">
        <v>34.83</v>
      </c>
    </row>
    <row r="374" spans="1:5" x14ac:dyDescent="0.2">
      <c r="A374" s="460"/>
      <c r="B374" s="460"/>
      <c r="C374" s="460" t="s">
        <v>692</v>
      </c>
      <c r="D374" s="463">
        <v>4221.33</v>
      </c>
      <c r="E374" s="463">
        <v>1700.287</v>
      </c>
    </row>
    <row r="375" spans="1:5" x14ac:dyDescent="0.2">
      <c r="A375" s="460"/>
      <c r="B375" s="460"/>
      <c r="C375" s="460" t="s">
        <v>695</v>
      </c>
      <c r="D375" s="463">
        <v>12673.39</v>
      </c>
      <c r="E375" s="463">
        <v>903.12099999999998</v>
      </c>
    </row>
    <row r="376" spans="1:5" x14ac:dyDescent="0.2">
      <c r="A376" s="460"/>
      <c r="B376" s="460"/>
      <c r="C376" s="460" t="s">
        <v>709</v>
      </c>
      <c r="D376" s="463">
        <v>100875</v>
      </c>
      <c r="E376" s="463">
        <v>19923.066999999999</v>
      </c>
    </row>
    <row r="377" spans="1:5" x14ac:dyDescent="0.2">
      <c r="A377" s="460"/>
      <c r="B377" s="460"/>
      <c r="C377" s="460" t="s">
        <v>734</v>
      </c>
      <c r="D377" s="463">
        <v>686</v>
      </c>
      <c r="E377" s="463">
        <v>46.701000000000001</v>
      </c>
    </row>
    <row r="378" spans="1:5" x14ac:dyDescent="0.2">
      <c r="A378" s="460"/>
      <c r="B378" s="460"/>
      <c r="C378" s="460" t="s">
        <v>689</v>
      </c>
      <c r="D378" s="463">
        <v>485</v>
      </c>
      <c r="E378" s="463">
        <v>49.091999999999999</v>
      </c>
    </row>
    <row r="379" spans="1:5" x14ac:dyDescent="0.2">
      <c r="A379" s="460"/>
      <c r="B379" s="460"/>
      <c r="C379" s="460" t="s">
        <v>687</v>
      </c>
      <c r="D379" s="463">
        <v>210359.65</v>
      </c>
      <c r="E379" s="463">
        <v>88467.712</v>
      </c>
    </row>
    <row r="380" spans="1:5" x14ac:dyDescent="0.2">
      <c r="A380" s="460"/>
      <c r="B380" s="460"/>
      <c r="C380" s="460" t="s">
        <v>693</v>
      </c>
      <c r="D380" s="463">
        <v>374.78</v>
      </c>
      <c r="E380" s="463">
        <v>7.7510000000000003</v>
      </c>
    </row>
    <row r="381" spans="1:5" x14ac:dyDescent="0.2">
      <c r="A381" s="460"/>
      <c r="B381" s="460"/>
      <c r="C381" s="460" t="s">
        <v>712</v>
      </c>
      <c r="D381" s="463">
        <v>108</v>
      </c>
      <c r="E381" s="463">
        <v>100.89700000000001</v>
      </c>
    </row>
    <row r="382" spans="1:5" x14ac:dyDescent="0.2">
      <c r="A382" s="460"/>
      <c r="B382" s="460"/>
      <c r="C382" s="460" t="s">
        <v>1203</v>
      </c>
      <c r="D382" s="463">
        <v>1821.4</v>
      </c>
      <c r="E382" s="463">
        <v>80.165999999999997</v>
      </c>
    </row>
    <row r="383" spans="1:5" x14ac:dyDescent="0.2">
      <c r="A383" s="460"/>
      <c r="B383" s="460"/>
      <c r="C383" s="460" t="s">
        <v>1200</v>
      </c>
      <c r="D383" s="463">
        <v>24</v>
      </c>
      <c r="E383" s="463">
        <v>21.565999999999999</v>
      </c>
    </row>
    <row r="384" spans="1:5" x14ac:dyDescent="0.2">
      <c r="A384" s="460"/>
      <c r="B384" s="460"/>
      <c r="C384" s="460" t="s">
        <v>688</v>
      </c>
      <c r="D384" s="463">
        <v>7484.4</v>
      </c>
      <c r="E384" s="463">
        <v>5894.41</v>
      </c>
    </row>
    <row r="385" spans="1:5" x14ac:dyDescent="0.2">
      <c r="A385" s="460"/>
      <c r="B385" s="460"/>
      <c r="C385" s="460" t="s">
        <v>747</v>
      </c>
      <c r="D385" s="463">
        <v>1000</v>
      </c>
      <c r="E385" s="463">
        <v>140.846</v>
      </c>
    </row>
    <row r="386" spans="1:5" x14ac:dyDescent="0.2">
      <c r="A386" s="460"/>
      <c r="B386" s="460"/>
      <c r="C386" s="460" t="s">
        <v>714</v>
      </c>
      <c r="D386" s="463">
        <v>100</v>
      </c>
      <c r="E386" s="463">
        <v>54.585000000000001</v>
      </c>
    </row>
    <row r="387" spans="1:5" x14ac:dyDescent="0.2">
      <c r="A387" s="460"/>
      <c r="B387" s="460"/>
      <c r="C387" s="460" t="s">
        <v>715</v>
      </c>
      <c r="D387" s="463">
        <v>4287.8999999999996</v>
      </c>
      <c r="E387" s="463">
        <v>230.87299999999999</v>
      </c>
    </row>
    <row r="388" spans="1:5" x14ac:dyDescent="0.2">
      <c r="A388" s="460"/>
      <c r="B388" s="460"/>
      <c r="C388" s="460" t="s">
        <v>723</v>
      </c>
      <c r="D388" s="463">
        <v>2217.27</v>
      </c>
      <c r="E388" s="463">
        <v>567.55600000000004</v>
      </c>
    </row>
    <row r="389" spans="1:5" x14ac:dyDescent="0.2">
      <c r="A389" s="460"/>
      <c r="B389" s="460"/>
      <c r="C389" s="460" t="s">
        <v>703</v>
      </c>
      <c r="D389" s="463">
        <v>11038</v>
      </c>
      <c r="E389" s="463">
        <v>1421.71</v>
      </c>
    </row>
    <row r="390" spans="1:5" x14ac:dyDescent="0.2">
      <c r="A390" s="460"/>
      <c r="B390" s="460"/>
      <c r="C390" s="460" t="s">
        <v>1205</v>
      </c>
      <c r="D390" s="463">
        <v>1</v>
      </c>
      <c r="E390" s="463">
        <v>6.5000000000000002E-2</v>
      </c>
    </row>
    <row r="391" spans="1:5" s="334" customFormat="1" ht="12.75" customHeight="1" x14ac:dyDescent="0.2">
      <c r="A391" s="571" t="s">
        <v>985</v>
      </c>
      <c r="B391" s="572"/>
      <c r="C391" s="573"/>
      <c r="D391" s="574"/>
      <c r="E391" s="574" t="s">
        <v>1578</v>
      </c>
    </row>
    <row r="392" spans="1:5" x14ac:dyDescent="0.2">
      <c r="A392" s="460"/>
      <c r="B392" s="460"/>
      <c r="C392" s="460" t="s">
        <v>691</v>
      </c>
      <c r="D392" s="463">
        <v>684</v>
      </c>
      <c r="E392" s="463">
        <v>12.087</v>
      </c>
    </row>
    <row r="393" spans="1:5" x14ac:dyDescent="0.2">
      <c r="A393" s="460"/>
      <c r="B393" s="460"/>
      <c r="C393" s="460" t="s">
        <v>1206</v>
      </c>
      <c r="D393" s="463">
        <v>147.97</v>
      </c>
      <c r="E393" s="463">
        <v>13.711</v>
      </c>
    </row>
    <row r="394" spans="1:5" x14ac:dyDescent="0.2">
      <c r="A394" s="460"/>
      <c r="B394" s="460"/>
      <c r="C394" s="460" t="s">
        <v>704</v>
      </c>
      <c r="D394" s="463">
        <v>18.36</v>
      </c>
      <c r="E394" s="463">
        <v>5.665</v>
      </c>
    </row>
    <row r="395" spans="1:5" x14ac:dyDescent="0.2">
      <c r="A395" s="460"/>
      <c r="B395" s="460"/>
      <c r="C395" s="460" t="s">
        <v>731</v>
      </c>
      <c r="D395" s="463">
        <v>2</v>
      </c>
      <c r="E395" s="463">
        <v>6.8000000000000005E-2</v>
      </c>
    </row>
    <row r="396" spans="1:5" x14ac:dyDescent="0.2">
      <c r="A396" s="460"/>
      <c r="B396" s="460"/>
      <c r="C396" s="460" t="s">
        <v>738</v>
      </c>
      <c r="D396" s="463">
        <v>19297.849999999999</v>
      </c>
      <c r="E396" s="463">
        <v>9720</v>
      </c>
    </row>
    <row r="397" spans="1:5" x14ac:dyDescent="0.2">
      <c r="A397" s="460"/>
      <c r="B397" s="460"/>
      <c r="C397" s="460"/>
      <c r="D397" s="463"/>
      <c r="E397" s="463"/>
    </row>
    <row r="398" spans="1:5" x14ac:dyDescent="0.2">
      <c r="A398" s="460">
        <v>4704290000</v>
      </c>
      <c r="B398" s="460" t="s">
        <v>878</v>
      </c>
      <c r="C398" s="460" t="s">
        <v>723</v>
      </c>
      <c r="D398" s="496">
        <v>6302.37</v>
      </c>
      <c r="E398" s="496">
        <v>2100</v>
      </c>
    </row>
    <row r="399" spans="1:5" x14ac:dyDescent="0.2">
      <c r="A399" s="460"/>
      <c r="B399" s="460"/>
      <c r="C399" s="460"/>
      <c r="D399" s="463"/>
      <c r="E399" s="463"/>
    </row>
    <row r="400" spans="1:5" x14ac:dyDescent="0.2">
      <c r="A400" s="460"/>
      <c r="B400" s="499" t="s">
        <v>1285</v>
      </c>
      <c r="C400" s="460"/>
      <c r="D400" s="496">
        <f>SUM(D401:D409)</f>
        <v>3841103.5200000005</v>
      </c>
      <c r="E400" s="496">
        <f>SUM(E401:E409)</f>
        <v>17246656</v>
      </c>
    </row>
    <row r="401" spans="1:5" x14ac:dyDescent="0.2">
      <c r="A401" s="460">
        <v>4707100000</v>
      </c>
      <c r="B401" s="460" t="s">
        <v>613</v>
      </c>
      <c r="C401" s="460" t="s">
        <v>706</v>
      </c>
      <c r="D401" s="463">
        <v>17997.88</v>
      </c>
      <c r="E401" s="463">
        <v>175736</v>
      </c>
    </row>
    <row r="402" spans="1:5" x14ac:dyDescent="0.2">
      <c r="A402" s="460"/>
      <c r="B402" s="460"/>
      <c r="C402" s="460" t="s">
        <v>695</v>
      </c>
      <c r="D402" s="463">
        <v>128087.79</v>
      </c>
      <c r="E402" s="463">
        <v>741015</v>
      </c>
    </row>
    <row r="403" spans="1:5" x14ac:dyDescent="0.2">
      <c r="A403" s="460"/>
      <c r="B403" s="460"/>
      <c r="C403" s="460" t="s">
        <v>700</v>
      </c>
      <c r="D403" s="463">
        <v>1040863.73</v>
      </c>
      <c r="E403" s="463">
        <v>5406455</v>
      </c>
    </row>
    <row r="404" spans="1:5" x14ac:dyDescent="0.2">
      <c r="A404" s="460">
        <v>4707200000</v>
      </c>
      <c r="B404" s="460" t="s">
        <v>1000</v>
      </c>
      <c r="C404" s="460" t="s">
        <v>706</v>
      </c>
      <c r="D404" s="463">
        <v>5971.2</v>
      </c>
      <c r="E404" s="463">
        <v>24740</v>
      </c>
    </row>
    <row r="405" spans="1:5" x14ac:dyDescent="0.2">
      <c r="A405" s="460"/>
      <c r="B405" s="460"/>
      <c r="C405" s="460" t="s">
        <v>695</v>
      </c>
      <c r="D405" s="463">
        <v>2130411.2200000002</v>
      </c>
      <c r="E405" s="463">
        <v>8949940</v>
      </c>
    </row>
    <row r="406" spans="1:5" x14ac:dyDescent="0.2">
      <c r="A406" s="460">
        <v>4707300000</v>
      </c>
      <c r="B406" s="460" t="s">
        <v>614</v>
      </c>
      <c r="C406" s="460" t="s">
        <v>729</v>
      </c>
      <c r="D406" s="463">
        <v>23448</v>
      </c>
      <c r="E406" s="463">
        <v>54270</v>
      </c>
    </row>
    <row r="407" spans="1:5" x14ac:dyDescent="0.2">
      <c r="A407" s="460">
        <v>4707900000</v>
      </c>
      <c r="B407" s="460" t="s">
        <v>615</v>
      </c>
      <c r="C407" s="460" t="s">
        <v>695</v>
      </c>
      <c r="D407" s="463">
        <v>65445.35</v>
      </c>
      <c r="E407" s="463">
        <v>358765</v>
      </c>
    </row>
    <row r="408" spans="1:5" x14ac:dyDescent="0.2">
      <c r="A408" s="460"/>
      <c r="B408" s="460"/>
      <c r="C408" s="460" t="s">
        <v>705</v>
      </c>
      <c r="D408" s="463">
        <v>63295.6</v>
      </c>
      <c r="E408" s="463">
        <v>241900</v>
      </c>
    </row>
    <row r="409" spans="1:5" x14ac:dyDescent="0.2">
      <c r="A409" s="460"/>
      <c r="B409" s="460"/>
      <c r="C409" s="460" t="s">
        <v>700</v>
      </c>
      <c r="D409" s="463">
        <v>365582.75</v>
      </c>
      <c r="E409" s="463">
        <v>1293835</v>
      </c>
    </row>
    <row r="410" spans="1:5" x14ac:dyDescent="0.2">
      <c r="A410" s="460"/>
      <c r="B410" s="460"/>
      <c r="C410" s="460"/>
      <c r="D410" s="463"/>
      <c r="E410" s="463"/>
    </row>
    <row r="411" spans="1:5" x14ac:dyDescent="0.2">
      <c r="A411" s="460"/>
      <c r="B411" s="499" t="s">
        <v>1284</v>
      </c>
      <c r="C411" s="460"/>
      <c r="D411" s="496">
        <f>SUM(D412:D1000)</f>
        <v>73643793.089999989</v>
      </c>
      <c r="E411" s="496">
        <f>SUM(E412:E1000)</f>
        <v>78964483.347000062</v>
      </c>
    </row>
    <row r="412" spans="1:5" x14ac:dyDescent="0.2">
      <c r="A412" s="460">
        <v>4801000000</v>
      </c>
      <c r="B412" s="460" t="s">
        <v>880</v>
      </c>
      <c r="C412" s="460" t="s">
        <v>692</v>
      </c>
      <c r="D412" s="463">
        <v>30236.52</v>
      </c>
      <c r="E412" s="463">
        <v>12295.672</v>
      </c>
    </row>
    <row r="413" spans="1:5" x14ac:dyDescent="0.2">
      <c r="A413" s="460"/>
      <c r="B413" s="460"/>
      <c r="C413" s="460" t="s">
        <v>700</v>
      </c>
      <c r="D413" s="463">
        <v>474.43</v>
      </c>
      <c r="E413" s="463">
        <v>448</v>
      </c>
    </row>
    <row r="414" spans="1:5" x14ac:dyDescent="0.2">
      <c r="A414" s="460"/>
      <c r="B414" s="460"/>
      <c r="C414" s="460" t="s">
        <v>687</v>
      </c>
      <c r="D414" s="463">
        <v>50</v>
      </c>
      <c r="E414" s="463">
        <v>2.7109999999999999</v>
      </c>
    </row>
    <row r="415" spans="1:5" x14ac:dyDescent="0.2">
      <c r="A415" s="460"/>
      <c r="B415" s="460"/>
      <c r="C415" s="460" t="s">
        <v>723</v>
      </c>
      <c r="D415" s="463">
        <v>10</v>
      </c>
      <c r="E415" s="463">
        <v>3.1120000000000001</v>
      </c>
    </row>
    <row r="416" spans="1:5" x14ac:dyDescent="0.2">
      <c r="A416" s="460">
        <v>4802200090</v>
      </c>
      <c r="B416" s="460" t="s">
        <v>617</v>
      </c>
      <c r="C416" s="460" t="s">
        <v>729</v>
      </c>
      <c r="D416" s="463">
        <v>137.84</v>
      </c>
      <c r="E416" s="463">
        <v>85</v>
      </c>
    </row>
    <row r="417" spans="1:5" x14ac:dyDescent="0.2">
      <c r="A417" s="460"/>
      <c r="B417" s="460"/>
      <c r="C417" s="460" t="s">
        <v>700</v>
      </c>
      <c r="D417" s="463">
        <v>2500</v>
      </c>
      <c r="E417" s="463">
        <v>47.134</v>
      </c>
    </row>
    <row r="418" spans="1:5" x14ac:dyDescent="0.2">
      <c r="A418" s="460"/>
      <c r="B418" s="460"/>
      <c r="C418" s="460" t="s">
        <v>694</v>
      </c>
      <c r="D418" s="463">
        <v>11854.28</v>
      </c>
      <c r="E418" s="463">
        <v>9981.4529999999995</v>
      </c>
    </row>
    <row r="419" spans="1:5" x14ac:dyDescent="0.2">
      <c r="A419" s="460"/>
      <c r="B419" s="460"/>
      <c r="C419" s="460" t="s">
        <v>704</v>
      </c>
      <c r="D419" s="463">
        <v>370.71</v>
      </c>
      <c r="E419" s="463">
        <v>635</v>
      </c>
    </row>
    <row r="420" spans="1:5" x14ac:dyDescent="0.2">
      <c r="A420" s="460">
        <v>4802540090</v>
      </c>
      <c r="B420" s="460" t="s">
        <v>912</v>
      </c>
      <c r="C420" s="460" t="s">
        <v>692</v>
      </c>
      <c r="D420" s="463">
        <v>127.2</v>
      </c>
      <c r="E420" s="463">
        <v>36.356000000000002</v>
      </c>
    </row>
    <row r="421" spans="1:5" x14ac:dyDescent="0.2">
      <c r="A421" s="460">
        <v>4802559000</v>
      </c>
      <c r="B421" s="460" t="s">
        <v>618</v>
      </c>
      <c r="C421" s="460" t="s">
        <v>692</v>
      </c>
      <c r="D421" s="463">
        <v>60303.07</v>
      </c>
      <c r="E421" s="463">
        <v>76333</v>
      </c>
    </row>
    <row r="422" spans="1:5" x14ac:dyDescent="0.2">
      <c r="A422" s="460">
        <v>4802569000</v>
      </c>
      <c r="B422" s="460" t="s">
        <v>619</v>
      </c>
      <c r="C422" s="460" t="s">
        <v>708</v>
      </c>
      <c r="D422" s="463">
        <v>18.18</v>
      </c>
      <c r="E422" s="463">
        <v>20</v>
      </c>
    </row>
    <row r="423" spans="1:5" x14ac:dyDescent="0.2">
      <c r="A423" s="460"/>
      <c r="B423" s="460"/>
      <c r="C423" s="460" t="s">
        <v>692</v>
      </c>
      <c r="D423" s="463">
        <v>111</v>
      </c>
      <c r="E423" s="463">
        <v>10</v>
      </c>
    </row>
    <row r="424" spans="1:5" x14ac:dyDescent="0.2">
      <c r="A424" s="460">
        <v>4802579000</v>
      </c>
      <c r="B424" s="460" t="s">
        <v>620</v>
      </c>
      <c r="C424" s="460" t="s">
        <v>692</v>
      </c>
      <c r="D424" s="463">
        <v>43.5</v>
      </c>
      <c r="E424" s="463">
        <v>1.9430000000000001</v>
      </c>
    </row>
    <row r="425" spans="1:5" x14ac:dyDescent="0.2">
      <c r="A425" s="460"/>
      <c r="B425" s="460"/>
      <c r="C425" s="460" t="s">
        <v>687</v>
      </c>
      <c r="D425" s="463">
        <v>118.43</v>
      </c>
      <c r="E425" s="463">
        <v>3.3290000000000002</v>
      </c>
    </row>
    <row r="426" spans="1:5" s="334" customFormat="1" ht="12.75" customHeight="1" x14ac:dyDescent="0.2">
      <c r="A426" s="571" t="s">
        <v>985</v>
      </c>
      <c r="B426" s="572"/>
      <c r="C426" s="573"/>
      <c r="D426" s="574"/>
      <c r="E426" s="574" t="s">
        <v>1578</v>
      </c>
    </row>
    <row r="427" spans="1:5" x14ac:dyDescent="0.2">
      <c r="A427" s="460"/>
      <c r="B427" s="460"/>
      <c r="C427" s="460" t="s">
        <v>738</v>
      </c>
      <c r="D427" s="463">
        <v>81.290000000000006</v>
      </c>
      <c r="E427" s="463">
        <v>22</v>
      </c>
    </row>
    <row r="428" spans="1:5" x14ac:dyDescent="0.2">
      <c r="A428" s="460">
        <v>4802581090</v>
      </c>
      <c r="B428" s="460" t="s">
        <v>621</v>
      </c>
      <c r="C428" s="460" t="s">
        <v>695</v>
      </c>
      <c r="D428" s="463">
        <v>1163.17</v>
      </c>
      <c r="E428" s="463">
        <v>212.79300000000001</v>
      </c>
    </row>
    <row r="429" spans="1:5" x14ac:dyDescent="0.2">
      <c r="A429" s="460">
        <v>4802589010</v>
      </c>
      <c r="B429" s="460" t="s">
        <v>914</v>
      </c>
      <c r="C429" s="460" t="s">
        <v>687</v>
      </c>
      <c r="D429" s="463">
        <v>5</v>
      </c>
      <c r="E429" s="463">
        <v>0.112</v>
      </c>
    </row>
    <row r="430" spans="1:5" x14ac:dyDescent="0.2">
      <c r="A430" s="460">
        <v>4802699090</v>
      </c>
      <c r="B430" s="460" t="s">
        <v>915</v>
      </c>
      <c r="C430" s="460" t="s">
        <v>692</v>
      </c>
      <c r="D430" s="463">
        <v>1500</v>
      </c>
      <c r="E430" s="463">
        <v>561.04</v>
      </c>
    </row>
    <row r="431" spans="1:5" x14ac:dyDescent="0.2">
      <c r="A431" s="460">
        <v>4803009000</v>
      </c>
      <c r="B431" s="460" t="s">
        <v>964</v>
      </c>
      <c r="C431" s="460" t="s">
        <v>690</v>
      </c>
      <c r="D431" s="463">
        <v>1357.07</v>
      </c>
      <c r="E431" s="463">
        <v>213.52199999999999</v>
      </c>
    </row>
    <row r="432" spans="1:5" x14ac:dyDescent="0.2">
      <c r="A432" s="460"/>
      <c r="B432" s="460"/>
      <c r="C432" s="460" t="s">
        <v>729</v>
      </c>
      <c r="D432" s="463">
        <v>1239292.1599999999</v>
      </c>
      <c r="E432" s="463">
        <v>857788</v>
      </c>
    </row>
    <row r="433" spans="1:5" x14ac:dyDescent="0.2">
      <c r="A433" s="460"/>
      <c r="B433" s="460"/>
      <c r="C433" s="460" t="s">
        <v>733</v>
      </c>
      <c r="D433" s="463">
        <v>9787.5</v>
      </c>
      <c r="E433" s="463">
        <v>11129.177</v>
      </c>
    </row>
    <row r="434" spans="1:5" x14ac:dyDescent="0.2">
      <c r="A434" s="460"/>
      <c r="B434" s="460"/>
      <c r="C434" s="460" t="s">
        <v>692</v>
      </c>
      <c r="D434" s="463">
        <v>3410603.35</v>
      </c>
      <c r="E434" s="463">
        <v>2626364.406</v>
      </c>
    </row>
    <row r="435" spans="1:5" x14ac:dyDescent="0.2">
      <c r="A435" s="460"/>
      <c r="B435" s="460"/>
      <c r="C435" s="460" t="s">
        <v>695</v>
      </c>
      <c r="D435" s="463">
        <v>185123.3</v>
      </c>
      <c r="E435" s="463">
        <v>159155.61499999999</v>
      </c>
    </row>
    <row r="436" spans="1:5" x14ac:dyDescent="0.2">
      <c r="A436" s="460"/>
      <c r="B436" s="460"/>
      <c r="C436" s="460" t="s">
        <v>699</v>
      </c>
      <c r="D436" s="463">
        <v>3088.89</v>
      </c>
      <c r="E436" s="463">
        <v>683.69500000000005</v>
      </c>
    </row>
    <row r="437" spans="1:5" x14ac:dyDescent="0.2">
      <c r="A437" s="460"/>
      <c r="B437" s="460"/>
      <c r="C437" s="460" t="s">
        <v>751</v>
      </c>
      <c r="D437" s="463">
        <v>8.25</v>
      </c>
      <c r="E437" s="463">
        <v>14.023</v>
      </c>
    </row>
    <row r="438" spans="1:5" x14ac:dyDescent="0.2">
      <c r="A438" s="460"/>
      <c r="B438" s="460"/>
      <c r="C438" s="460" t="s">
        <v>700</v>
      </c>
      <c r="D438" s="463">
        <v>161008.12</v>
      </c>
      <c r="E438" s="463">
        <v>114767.05</v>
      </c>
    </row>
    <row r="439" spans="1:5" x14ac:dyDescent="0.2">
      <c r="A439" s="460"/>
      <c r="B439" s="460"/>
      <c r="C439" s="460" t="s">
        <v>735</v>
      </c>
      <c r="D439" s="463">
        <v>129.72999999999999</v>
      </c>
      <c r="E439" s="463">
        <v>6.7709999999999999</v>
      </c>
    </row>
    <row r="440" spans="1:5" x14ac:dyDescent="0.2">
      <c r="A440" s="460"/>
      <c r="B440" s="460"/>
      <c r="C440" s="460" t="s">
        <v>712</v>
      </c>
      <c r="D440" s="463">
        <v>6350.4</v>
      </c>
      <c r="E440" s="463">
        <v>485.15899999999999</v>
      </c>
    </row>
    <row r="441" spans="1:5" x14ac:dyDescent="0.2">
      <c r="A441" s="460"/>
      <c r="B441" s="460"/>
      <c r="C441" s="460" t="s">
        <v>747</v>
      </c>
      <c r="D441" s="463">
        <v>31.4</v>
      </c>
      <c r="E441" s="463">
        <v>19.776</v>
      </c>
    </row>
    <row r="442" spans="1:5" x14ac:dyDescent="0.2">
      <c r="A442" s="460"/>
      <c r="B442" s="460"/>
      <c r="C442" s="460" t="s">
        <v>715</v>
      </c>
      <c r="D442" s="463">
        <v>13.11</v>
      </c>
      <c r="E442" s="463">
        <v>5.3929999999999998</v>
      </c>
    </row>
    <row r="443" spans="1:5" x14ac:dyDescent="0.2">
      <c r="A443" s="460"/>
      <c r="B443" s="460"/>
      <c r="C443" s="460" t="s">
        <v>723</v>
      </c>
      <c r="D443" s="463">
        <v>16140</v>
      </c>
      <c r="E443" s="463">
        <v>6898.1279999999997</v>
      </c>
    </row>
    <row r="444" spans="1:5" x14ac:dyDescent="0.2">
      <c r="A444" s="460"/>
      <c r="B444" s="460"/>
      <c r="C444" s="460" t="s">
        <v>691</v>
      </c>
      <c r="D444" s="463">
        <v>162.58000000000001</v>
      </c>
      <c r="E444" s="463">
        <v>18.196999999999999</v>
      </c>
    </row>
    <row r="445" spans="1:5" x14ac:dyDescent="0.2">
      <c r="A445" s="460"/>
      <c r="B445" s="460"/>
      <c r="C445" s="460" t="s">
        <v>749</v>
      </c>
      <c r="D445" s="463">
        <v>86.23</v>
      </c>
      <c r="E445" s="463">
        <v>13.497999999999999</v>
      </c>
    </row>
    <row r="446" spans="1:5" x14ac:dyDescent="0.2">
      <c r="A446" s="460"/>
      <c r="B446" s="460"/>
      <c r="C446" s="460" t="s">
        <v>731</v>
      </c>
      <c r="D446" s="463">
        <v>1223783.71</v>
      </c>
      <c r="E446" s="463">
        <v>782530</v>
      </c>
    </row>
    <row r="447" spans="1:5" x14ac:dyDescent="0.2">
      <c r="A447" s="460"/>
      <c r="B447" s="460"/>
      <c r="C447" s="460" t="s">
        <v>738</v>
      </c>
      <c r="D447" s="463">
        <v>842.8</v>
      </c>
      <c r="E447" s="463">
        <v>504</v>
      </c>
    </row>
    <row r="448" spans="1:5" x14ac:dyDescent="0.2">
      <c r="A448" s="460">
        <v>4804110000</v>
      </c>
      <c r="B448" s="460" t="s">
        <v>623</v>
      </c>
      <c r="C448" s="460" t="s">
        <v>723</v>
      </c>
      <c r="D448" s="463">
        <v>3700</v>
      </c>
      <c r="E448" s="463">
        <v>911.84799999999996</v>
      </c>
    </row>
    <row r="449" spans="1:5" x14ac:dyDescent="0.2">
      <c r="A449" s="460">
        <v>4804190000</v>
      </c>
      <c r="B449" s="460" t="s">
        <v>1004</v>
      </c>
      <c r="C449" s="460" t="s">
        <v>700</v>
      </c>
      <c r="D449" s="463">
        <v>1</v>
      </c>
      <c r="E449" s="463">
        <v>7.9000000000000001E-2</v>
      </c>
    </row>
    <row r="450" spans="1:5" x14ac:dyDescent="0.2">
      <c r="A450" s="460">
        <v>4804210000</v>
      </c>
      <c r="B450" s="460" t="s">
        <v>1005</v>
      </c>
      <c r="C450" s="460" t="s">
        <v>687</v>
      </c>
      <c r="D450" s="463">
        <v>175.04</v>
      </c>
      <c r="E450" s="463">
        <v>13.25</v>
      </c>
    </row>
    <row r="451" spans="1:5" x14ac:dyDescent="0.2">
      <c r="A451" s="460"/>
      <c r="B451" s="460"/>
      <c r="C451" s="460" t="s">
        <v>702</v>
      </c>
      <c r="D451" s="463">
        <v>15</v>
      </c>
      <c r="E451" s="463">
        <v>0.46500000000000002</v>
      </c>
    </row>
    <row r="452" spans="1:5" x14ac:dyDescent="0.2">
      <c r="A452" s="460"/>
      <c r="B452" s="460"/>
      <c r="C452" s="460" t="s">
        <v>723</v>
      </c>
      <c r="D452" s="463">
        <v>260</v>
      </c>
      <c r="E452" s="463">
        <v>34.389000000000003</v>
      </c>
    </row>
    <row r="453" spans="1:5" x14ac:dyDescent="0.2">
      <c r="A453" s="460"/>
      <c r="B453" s="460"/>
      <c r="C453" s="460" t="s">
        <v>736</v>
      </c>
      <c r="D453" s="463">
        <v>338</v>
      </c>
      <c r="E453" s="463">
        <v>26</v>
      </c>
    </row>
    <row r="454" spans="1:5" x14ac:dyDescent="0.2">
      <c r="A454" s="460"/>
      <c r="B454" s="460"/>
      <c r="C454" s="460" t="s">
        <v>971</v>
      </c>
      <c r="D454" s="463">
        <v>150</v>
      </c>
      <c r="E454" s="463">
        <v>3.7160000000000002</v>
      </c>
    </row>
    <row r="455" spans="1:5" x14ac:dyDescent="0.2">
      <c r="A455" s="460"/>
      <c r="B455" s="460"/>
      <c r="C455" s="460" t="s">
        <v>749</v>
      </c>
      <c r="D455" s="463">
        <v>1160</v>
      </c>
      <c r="E455" s="463">
        <v>31.574999999999999</v>
      </c>
    </row>
    <row r="456" spans="1:5" x14ac:dyDescent="0.2">
      <c r="A456" s="460"/>
      <c r="B456" s="460"/>
      <c r="C456" s="460" t="s">
        <v>731</v>
      </c>
      <c r="D456" s="463">
        <v>2567.2800000000002</v>
      </c>
      <c r="E456" s="463">
        <v>462.53500000000003</v>
      </c>
    </row>
    <row r="457" spans="1:5" x14ac:dyDescent="0.2">
      <c r="A457" s="460">
        <v>4804290000</v>
      </c>
      <c r="B457" s="460" t="s">
        <v>1006</v>
      </c>
      <c r="C457" s="460" t="s">
        <v>707</v>
      </c>
      <c r="D457" s="463">
        <v>56</v>
      </c>
      <c r="E457" s="463">
        <v>16.393000000000001</v>
      </c>
    </row>
    <row r="458" spans="1:5" x14ac:dyDescent="0.2">
      <c r="A458" s="460"/>
      <c r="B458" s="460"/>
      <c r="C458" s="460" t="s">
        <v>695</v>
      </c>
      <c r="D458" s="463">
        <v>15</v>
      </c>
      <c r="E458" s="463">
        <v>4.7610000000000001</v>
      </c>
    </row>
    <row r="459" spans="1:5" x14ac:dyDescent="0.2">
      <c r="A459" s="460"/>
      <c r="B459" s="460"/>
      <c r="C459" s="460" t="s">
        <v>705</v>
      </c>
      <c r="D459" s="463">
        <v>2</v>
      </c>
      <c r="E459" s="463">
        <v>0.312</v>
      </c>
    </row>
    <row r="460" spans="1:5" x14ac:dyDescent="0.2">
      <c r="A460" s="460">
        <v>4804390000</v>
      </c>
      <c r="B460" s="460" t="s">
        <v>625</v>
      </c>
      <c r="C460" s="460" t="s">
        <v>692</v>
      </c>
      <c r="D460" s="463">
        <v>5026.6400000000003</v>
      </c>
      <c r="E460" s="463">
        <v>210.351</v>
      </c>
    </row>
    <row r="461" spans="1:5" s="334" customFormat="1" ht="12.75" customHeight="1" x14ac:dyDescent="0.2">
      <c r="A461" s="571" t="s">
        <v>985</v>
      </c>
      <c r="B461" s="572"/>
      <c r="C461" s="573"/>
      <c r="D461" s="574"/>
      <c r="E461" s="574" t="s">
        <v>1578</v>
      </c>
    </row>
    <row r="462" spans="1:5" x14ac:dyDescent="0.2">
      <c r="A462" s="460"/>
      <c r="B462" s="460"/>
      <c r="C462" s="460" t="s">
        <v>699</v>
      </c>
      <c r="D462" s="463">
        <v>563.25</v>
      </c>
      <c r="E462" s="463">
        <v>87.332999999999998</v>
      </c>
    </row>
    <row r="463" spans="1:5" x14ac:dyDescent="0.2">
      <c r="A463" s="460"/>
      <c r="B463" s="460"/>
      <c r="C463" s="460" t="s">
        <v>700</v>
      </c>
      <c r="D463" s="463">
        <v>5987.29</v>
      </c>
      <c r="E463" s="463">
        <v>2898.4</v>
      </c>
    </row>
    <row r="464" spans="1:5" x14ac:dyDescent="0.2">
      <c r="A464" s="460">
        <v>4804411000</v>
      </c>
      <c r="B464" s="460" t="s">
        <v>1008</v>
      </c>
      <c r="C464" s="460" t="s">
        <v>731</v>
      </c>
      <c r="D464" s="463">
        <v>400</v>
      </c>
      <c r="E464" s="463">
        <v>30.228000000000002</v>
      </c>
    </row>
    <row r="465" spans="1:5" x14ac:dyDescent="0.2">
      <c r="A465" s="460">
        <v>4804419010</v>
      </c>
      <c r="B465" s="460" t="s">
        <v>1009</v>
      </c>
      <c r="C465" s="460" t="s">
        <v>723</v>
      </c>
      <c r="D465" s="463">
        <v>32.1</v>
      </c>
      <c r="E465" s="463">
        <v>1.71</v>
      </c>
    </row>
    <row r="466" spans="1:5" x14ac:dyDescent="0.2">
      <c r="A466" s="460">
        <v>4804490000</v>
      </c>
      <c r="B466" s="460" t="s">
        <v>886</v>
      </c>
      <c r="C466" s="460" t="s">
        <v>733</v>
      </c>
      <c r="D466" s="463">
        <v>233.33</v>
      </c>
      <c r="E466" s="463">
        <v>3.1339999999999999</v>
      </c>
    </row>
    <row r="467" spans="1:5" x14ac:dyDescent="0.2">
      <c r="A467" s="460">
        <v>4804510090</v>
      </c>
      <c r="B467" s="460" t="s">
        <v>887</v>
      </c>
      <c r="C467" s="460" t="s">
        <v>735</v>
      </c>
      <c r="D467" s="463">
        <v>2736.78</v>
      </c>
      <c r="E467" s="463">
        <v>733.8</v>
      </c>
    </row>
    <row r="468" spans="1:5" x14ac:dyDescent="0.2">
      <c r="A468" s="460">
        <v>4804590000</v>
      </c>
      <c r="B468" s="460" t="s">
        <v>626</v>
      </c>
      <c r="C468" s="460" t="s">
        <v>1206</v>
      </c>
      <c r="D468" s="463">
        <v>2.93</v>
      </c>
      <c r="E468" s="463">
        <v>0.26800000000000002</v>
      </c>
    </row>
    <row r="469" spans="1:5" x14ac:dyDescent="0.2">
      <c r="A469" s="460">
        <v>4805190090</v>
      </c>
      <c r="B469" s="460" t="s">
        <v>627</v>
      </c>
      <c r="C469" s="460" t="s">
        <v>729</v>
      </c>
      <c r="D469" s="463">
        <v>2297345.3199999998</v>
      </c>
      <c r="E469" s="463">
        <v>3557140</v>
      </c>
    </row>
    <row r="470" spans="1:5" x14ac:dyDescent="0.2">
      <c r="A470" s="460"/>
      <c r="B470" s="460"/>
      <c r="C470" s="460" t="s">
        <v>692</v>
      </c>
      <c r="D470" s="463">
        <v>5988642.3499999996</v>
      </c>
      <c r="E470" s="463">
        <v>12279816.18</v>
      </c>
    </row>
    <row r="471" spans="1:5" x14ac:dyDescent="0.2">
      <c r="A471" s="460"/>
      <c r="B471" s="460"/>
      <c r="C471" s="460" t="s">
        <v>700</v>
      </c>
      <c r="D471" s="463">
        <v>4291949.08</v>
      </c>
      <c r="E471" s="463">
        <v>9744193</v>
      </c>
    </row>
    <row r="472" spans="1:5" x14ac:dyDescent="0.2">
      <c r="A472" s="460"/>
      <c r="B472" s="460"/>
      <c r="C472" s="460" t="s">
        <v>688</v>
      </c>
      <c r="D472" s="463">
        <v>1831357.15</v>
      </c>
      <c r="E472" s="463">
        <v>5330602</v>
      </c>
    </row>
    <row r="473" spans="1:5" x14ac:dyDescent="0.2">
      <c r="A473" s="460">
        <v>4805240000</v>
      </c>
      <c r="B473" s="460" t="s">
        <v>628</v>
      </c>
      <c r="C473" s="460" t="s">
        <v>729</v>
      </c>
      <c r="D473" s="463">
        <v>58564.25</v>
      </c>
      <c r="E473" s="463">
        <v>110705</v>
      </c>
    </row>
    <row r="474" spans="1:5" x14ac:dyDescent="0.2">
      <c r="A474" s="460"/>
      <c r="B474" s="460"/>
      <c r="C474" s="460" t="s">
        <v>692</v>
      </c>
      <c r="D474" s="463">
        <v>5393460</v>
      </c>
      <c r="E474" s="463">
        <v>11291318.82</v>
      </c>
    </row>
    <row r="475" spans="1:5" x14ac:dyDescent="0.2">
      <c r="A475" s="460"/>
      <c r="B475" s="460"/>
      <c r="C475" s="460" t="s">
        <v>700</v>
      </c>
      <c r="D475" s="463">
        <v>459062.84</v>
      </c>
      <c r="E475" s="463">
        <v>1008794</v>
      </c>
    </row>
    <row r="476" spans="1:5" x14ac:dyDescent="0.2">
      <c r="A476" s="460"/>
      <c r="B476" s="460"/>
      <c r="C476" s="460" t="s">
        <v>688</v>
      </c>
      <c r="D476" s="463">
        <v>2004538.22</v>
      </c>
      <c r="E476" s="463">
        <v>4901594</v>
      </c>
    </row>
    <row r="477" spans="1:5" x14ac:dyDescent="0.2">
      <c r="A477" s="460">
        <v>4805250010</v>
      </c>
      <c r="B477" s="460" t="s">
        <v>629</v>
      </c>
      <c r="C477" s="460" t="s">
        <v>692</v>
      </c>
      <c r="D477" s="463">
        <v>314158.99</v>
      </c>
      <c r="E477" s="463">
        <v>614329</v>
      </c>
    </row>
    <row r="478" spans="1:5" x14ac:dyDescent="0.2">
      <c r="A478" s="460"/>
      <c r="B478" s="460"/>
      <c r="C478" s="460" t="s">
        <v>700</v>
      </c>
      <c r="D478" s="463">
        <v>556055.23</v>
      </c>
      <c r="E478" s="463">
        <v>1032205</v>
      </c>
    </row>
    <row r="479" spans="1:5" x14ac:dyDescent="0.2">
      <c r="A479" s="460">
        <v>4805250090</v>
      </c>
      <c r="B479" s="460" t="s">
        <v>630</v>
      </c>
      <c r="C479" s="460" t="s">
        <v>729</v>
      </c>
      <c r="D479" s="463">
        <v>10728.8</v>
      </c>
      <c r="E479" s="463">
        <v>14878</v>
      </c>
    </row>
    <row r="480" spans="1:5" x14ac:dyDescent="0.2">
      <c r="A480" s="460"/>
      <c r="B480" s="460"/>
      <c r="C480" s="460" t="s">
        <v>692</v>
      </c>
      <c r="D480" s="463">
        <v>316749.51</v>
      </c>
      <c r="E480" s="463">
        <v>648245</v>
      </c>
    </row>
    <row r="481" spans="1:5" x14ac:dyDescent="0.2">
      <c r="A481" s="460"/>
      <c r="B481" s="460"/>
      <c r="C481" s="460" t="s">
        <v>700</v>
      </c>
      <c r="D481" s="463">
        <v>1145756.67</v>
      </c>
      <c r="E481" s="463">
        <v>2181949</v>
      </c>
    </row>
    <row r="482" spans="1:5" x14ac:dyDescent="0.2">
      <c r="A482" s="460">
        <v>4805409000</v>
      </c>
      <c r="B482" s="460" t="s">
        <v>890</v>
      </c>
      <c r="C482" s="460" t="s">
        <v>723</v>
      </c>
      <c r="D482" s="463">
        <v>73.8</v>
      </c>
      <c r="E482" s="463">
        <v>0.88300000000000001</v>
      </c>
    </row>
    <row r="483" spans="1:5" x14ac:dyDescent="0.2">
      <c r="A483" s="460">
        <v>4805911000</v>
      </c>
      <c r="B483" s="460" t="s">
        <v>916</v>
      </c>
      <c r="C483" s="460" t="s">
        <v>692</v>
      </c>
      <c r="D483" s="463">
        <v>482</v>
      </c>
      <c r="E483" s="463">
        <v>343.92599999999999</v>
      </c>
    </row>
    <row r="484" spans="1:5" x14ac:dyDescent="0.2">
      <c r="A484" s="460"/>
      <c r="B484" s="460"/>
      <c r="C484" s="460" t="s">
        <v>709</v>
      </c>
      <c r="D484" s="463">
        <v>222796.4</v>
      </c>
      <c r="E484" s="463">
        <v>795</v>
      </c>
    </row>
    <row r="485" spans="1:5" x14ac:dyDescent="0.2">
      <c r="A485" s="460"/>
      <c r="B485" s="460"/>
      <c r="C485" s="460" t="s">
        <v>711</v>
      </c>
      <c r="D485" s="463">
        <v>1000</v>
      </c>
      <c r="E485" s="463">
        <v>25</v>
      </c>
    </row>
    <row r="486" spans="1:5" x14ac:dyDescent="0.2">
      <c r="A486" s="460"/>
      <c r="B486" s="460"/>
      <c r="C486" s="460" t="s">
        <v>735</v>
      </c>
      <c r="D486" s="463">
        <v>53000</v>
      </c>
      <c r="E486" s="463">
        <v>471</v>
      </c>
    </row>
    <row r="487" spans="1:5" x14ac:dyDescent="0.2">
      <c r="A487" s="460"/>
      <c r="B487" s="460"/>
      <c r="C487" s="460" t="s">
        <v>723</v>
      </c>
      <c r="D487" s="463">
        <v>154000</v>
      </c>
      <c r="E487" s="463">
        <v>520</v>
      </c>
    </row>
    <row r="488" spans="1:5" x14ac:dyDescent="0.2">
      <c r="A488" s="460"/>
      <c r="B488" s="460"/>
      <c r="C488" s="460" t="s">
        <v>731</v>
      </c>
      <c r="D488" s="463">
        <v>510002.5</v>
      </c>
      <c r="E488" s="463">
        <v>2100</v>
      </c>
    </row>
    <row r="489" spans="1:5" x14ac:dyDescent="0.2">
      <c r="A489" s="460">
        <v>4805919010</v>
      </c>
      <c r="B489" s="460" t="s">
        <v>892</v>
      </c>
      <c r="C489" s="460" t="s">
        <v>700</v>
      </c>
      <c r="D489" s="463">
        <v>12298.15</v>
      </c>
      <c r="E489" s="463">
        <v>8603.0159999999996</v>
      </c>
    </row>
    <row r="490" spans="1:5" x14ac:dyDescent="0.2">
      <c r="A490" s="460">
        <v>4805919090</v>
      </c>
      <c r="B490" s="460" t="s">
        <v>631</v>
      </c>
      <c r="C490" s="460" t="s">
        <v>692</v>
      </c>
      <c r="D490" s="463">
        <v>6395.18</v>
      </c>
      <c r="E490" s="463">
        <v>425.435</v>
      </c>
    </row>
    <row r="491" spans="1:5" x14ac:dyDescent="0.2">
      <c r="A491" s="500"/>
      <c r="B491" s="501"/>
      <c r="C491" s="502" t="s">
        <v>723</v>
      </c>
      <c r="D491" s="503">
        <v>140.22999999999999</v>
      </c>
      <c r="E491" s="503">
        <v>1.1399999999999999</v>
      </c>
    </row>
    <row r="492" spans="1:5" x14ac:dyDescent="0.2">
      <c r="A492" s="375"/>
      <c r="B492" s="317"/>
      <c r="C492" s="461" t="s">
        <v>694</v>
      </c>
      <c r="D492" s="384">
        <v>70.37</v>
      </c>
      <c r="E492" s="384">
        <v>1.7130000000000001</v>
      </c>
    </row>
    <row r="493" spans="1:5" x14ac:dyDescent="0.2">
      <c r="A493" s="460">
        <v>4805929000</v>
      </c>
      <c r="B493" s="460" t="s">
        <v>632</v>
      </c>
      <c r="C493" s="460" t="s">
        <v>692</v>
      </c>
      <c r="D493" s="463">
        <v>89.04</v>
      </c>
      <c r="E493" s="463">
        <v>33.302999999999997</v>
      </c>
    </row>
    <row r="494" spans="1:5" x14ac:dyDescent="0.2">
      <c r="A494" s="460">
        <v>4806200000</v>
      </c>
      <c r="B494" s="460" t="s">
        <v>1019</v>
      </c>
      <c r="C494" s="460" t="s">
        <v>699</v>
      </c>
      <c r="D494" s="463">
        <v>748</v>
      </c>
      <c r="E494" s="463">
        <v>112.691</v>
      </c>
    </row>
    <row r="495" spans="1:5" x14ac:dyDescent="0.2">
      <c r="A495" s="460">
        <v>4806400000</v>
      </c>
      <c r="B495" s="460" t="s">
        <v>634</v>
      </c>
      <c r="C495" s="460" t="s">
        <v>692</v>
      </c>
      <c r="D495" s="463">
        <v>1812.26</v>
      </c>
      <c r="E495" s="463">
        <v>55.884999999999998</v>
      </c>
    </row>
    <row r="496" spans="1:5" s="334" customFormat="1" ht="12.75" customHeight="1" x14ac:dyDescent="0.2">
      <c r="A496" s="571" t="s">
        <v>985</v>
      </c>
      <c r="B496" s="572"/>
      <c r="C496" s="573"/>
      <c r="D496" s="574"/>
      <c r="E496" s="574" t="s">
        <v>1578</v>
      </c>
    </row>
    <row r="497" spans="1:5" x14ac:dyDescent="0.2">
      <c r="A497" s="460">
        <v>4808100000</v>
      </c>
      <c r="B497" s="460" t="s">
        <v>965</v>
      </c>
      <c r="C497" s="460" t="s">
        <v>700</v>
      </c>
      <c r="D497" s="463">
        <v>4</v>
      </c>
      <c r="E497" s="463">
        <v>0.2</v>
      </c>
    </row>
    <row r="498" spans="1:5" x14ac:dyDescent="0.2">
      <c r="A498" s="460">
        <v>4808400000</v>
      </c>
      <c r="B498" s="460" t="s">
        <v>1100</v>
      </c>
      <c r="C498" s="460" t="s">
        <v>729</v>
      </c>
      <c r="D498" s="463">
        <v>660</v>
      </c>
      <c r="E498" s="463">
        <v>74.099999999999994</v>
      </c>
    </row>
    <row r="499" spans="1:5" x14ac:dyDescent="0.2">
      <c r="A499" s="460"/>
      <c r="B499" s="460"/>
      <c r="C499" s="460" t="s">
        <v>709</v>
      </c>
      <c r="D499" s="463">
        <v>23.84</v>
      </c>
      <c r="E499" s="463">
        <v>1.0289999999999999</v>
      </c>
    </row>
    <row r="500" spans="1:5" x14ac:dyDescent="0.2">
      <c r="A500" s="460"/>
      <c r="B500" s="460"/>
      <c r="C500" s="460" t="s">
        <v>699</v>
      </c>
      <c r="D500" s="463">
        <v>848</v>
      </c>
      <c r="E500" s="463">
        <v>76.096000000000004</v>
      </c>
    </row>
    <row r="501" spans="1:5" x14ac:dyDescent="0.2">
      <c r="A501" s="460"/>
      <c r="B501" s="460"/>
      <c r="C501" s="460" t="s">
        <v>700</v>
      </c>
      <c r="D501" s="463">
        <v>405.58</v>
      </c>
      <c r="E501" s="463">
        <v>1304.606</v>
      </c>
    </row>
    <row r="502" spans="1:5" x14ac:dyDescent="0.2">
      <c r="A502" s="460"/>
      <c r="B502" s="460"/>
      <c r="C502" s="460" t="s">
        <v>723</v>
      </c>
      <c r="D502" s="463">
        <v>5298</v>
      </c>
      <c r="E502" s="463">
        <v>779.61500000000001</v>
      </c>
    </row>
    <row r="503" spans="1:5" x14ac:dyDescent="0.2">
      <c r="A503" s="460"/>
      <c r="B503" s="460"/>
      <c r="C503" s="460" t="s">
        <v>731</v>
      </c>
      <c r="D503" s="463">
        <v>78314.2</v>
      </c>
      <c r="E503" s="463">
        <v>1698.383</v>
      </c>
    </row>
    <row r="504" spans="1:5" x14ac:dyDescent="0.2">
      <c r="A504" s="460">
        <v>4808900000</v>
      </c>
      <c r="B504" s="460" t="s">
        <v>635</v>
      </c>
      <c r="C504" s="460" t="s">
        <v>692</v>
      </c>
      <c r="D504" s="463">
        <v>1872.79</v>
      </c>
      <c r="E504" s="463">
        <v>433.62900000000002</v>
      </c>
    </row>
    <row r="505" spans="1:5" x14ac:dyDescent="0.2">
      <c r="A505" s="460"/>
      <c r="B505" s="460"/>
      <c r="C505" s="460" t="s">
        <v>700</v>
      </c>
      <c r="D505" s="463">
        <v>124155</v>
      </c>
      <c r="E505" s="463">
        <v>21604.116999999998</v>
      </c>
    </row>
    <row r="506" spans="1:5" x14ac:dyDescent="0.2">
      <c r="A506" s="460"/>
      <c r="B506" s="460"/>
      <c r="C506" s="460" t="s">
        <v>687</v>
      </c>
      <c r="D506" s="463">
        <v>15.88</v>
      </c>
      <c r="E506" s="463">
        <v>0.17</v>
      </c>
    </row>
    <row r="507" spans="1:5" x14ac:dyDescent="0.2">
      <c r="A507" s="460"/>
      <c r="B507" s="460"/>
      <c r="C507" s="460" t="s">
        <v>688</v>
      </c>
      <c r="D507" s="463">
        <v>98.3</v>
      </c>
      <c r="E507" s="463">
        <v>0.27800000000000002</v>
      </c>
    </row>
    <row r="508" spans="1:5" x14ac:dyDescent="0.2">
      <c r="A508" s="460"/>
      <c r="B508" s="460"/>
      <c r="C508" s="460" t="s">
        <v>723</v>
      </c>
      <c r="D508" s="463">
        <v>138.9</v>
      </c>
      <c r="E508" s="463">
        <v>47.23</v>
      </c>
    </row>
    <row r="509" spans="1:5" x14ac:dyDescent="0.2">
      <c r="A509" s="460"/>
      <c r="B509" s="460"/>
      <c r="C509" s="460" t="s">
        <v>738</v>
      </c>
      <c r="D509" s="463">
        <v>25.11</v>
      </c>
      <c r="E509" s="463">
        <v>0.8</v>
      </c>
    </row>
    <row r="510" spans="1:5" x14ac:dyDescent="0.2">
      <c r="A510" s="460">
        <v>4810131100</v>
      </c>
      <c r="B510" s="460" t="s">
        <v>894</v>
      </c>
      <c r="C510" s="460" t="s">
        <v>700</v>
      </c>
      <c r="D510" s="463">
        <v>15841.84</v>
      </c>
      <c r="E510" s="463">
        <v>7748.4</v>
      </c>
    </row>
    <row r="511" spans="1:5" x14ac:dyDescent="0.2">
      <c r="A511" s="460">
        <v>4810131900</v>
      </c>
      <c r="B511" s="460" t="s">
        <v>638</v>
      </c>
      <c r="C511" s="460" t="s">
        <v>692</v>
      </c>
      <c r="D511" s="463">
        <v>8202.6</v>
      </c>
      <c r="E511" s="463">
        <v>2552.3209999999999</v>
      </c>
    </row>
    <row r="512" spans="1:5" x14ac:dyDescent="0.2">
      <c r="A512" s="460"/>
      <c r="B512" s="460"/>
      <c r="C512" s="460" t="s">
        <v>731</v>
      </c>
      <c r="D512" s="463">
        <v>3988.83</v>
      </c>
      <c r="E512" s="463">
        <v>3031.8</v>
      </c>
    </row>
    <row r="513" spans="1:5" x14ac:dyDescent="0.2">
      <c r="A513" s="460">
        <v>4810132000</v>
      </c>
      <c r="B513" s="460" t="s">
        <v>918</v>
      </c>
      <c r="C513" s="460" t="s">
        <v>731</v>
      </c>
      <c r="D513" s="463">
        <v>11966.39</v>
      </c>
      <c r="E513" s="463">
        <v>9529</v>
      </c>
    </row>
    <row r="514" spans="1:5" x14ac:dyDescent="0.2">
      <c r="A514" s="460">
        <v>4810190000</v>
      </c>
      <c r="B514" s="460" t="s">
        <v>639</v>
      </c>
      <c r="C514" s="460" t="s">
        <v>690</v>
      </c>
      <c r="D514" s="463">
        <v>523.27</v>
      </c>
      <c r="E514" s="463">
        <v>35.055</v>
      </c>
    </row>
    <row r="515" spans="1:5" x14ac:dyDescent="0.2">
      <c r="A515" s="460"/>
      <c r="B515" s="460"/>
      <c r="C515" s="460" t="s">
        <v>729</v>
      </c>
      <c r="D515" s="463">
        <v>1627.11</v>
      </c>
      <c r="E515" s="463">
        <v>196.035</v>
      </c>
    </row>
    <row r="516" spans="1:5" x14ac:dyDescent="0.2">
      <c r="A516" s="460"/>
      <c r="B516" s="460"/>
      <c r="C516" s="460" t="s">
        <v>687</v>
      </c>
      <c r="D516" s="463">
        <v>3050</v>
      </c>
      <c r="E516" s="463">
        <v>250.477</v>
      </c>
    </row>
    <row r="517" spans="1:5" x14ac:dyDescent="0.2">
      <c r="A517" s="460"/>
      <c r="B517" s="460"/>
      <c r="C517" s="460" t="s">
        <v>694</v>
      </c>
      <c r="D517" s="463">
        <v>650.6</v>
      </c>
      <c r="E517" s="463">
        <v>137.78200000000001</v>
      </c>
    </row>
    <row r="518" spans="1:5" x14ac:dyDescent="0.2">
      <c r="A518" s="460"/>
      <c r="B518" s="460"/>
      <c r="C518" s="460" t="s">
        <v>704</v>
      </c>
      <c r="D518" s="463">
        <v>1680</v>
      </c>
      <c r="E518" s="463">
        <v>399.892</v>
      </c>
    </row>
    <row r="519" spans="1:5" x14ac:dyDescent="0.2">
      <c r="A519" s="460">
        <v>4810220000</v>
      </c>
      <c r="B519" s="460" t="s">
        <v>640</v>
      </c>
      <c r="C519" s="460" t="s">
        <v>695</v>
      </c>
      <c r="D519" s="463">
        <v>3225.94</v>
      </c>
      <c r="E519" s="463">
        <v>1710</v>
      </c>
    </row>
    <row r="520" spans="1:5" x14ac:dyDescent="0.2">
      <c r="A520" s="460"/>
      <c r="B520" s="460"/>
      <c r="C520" s="460" t="s">
        <v>731</v>
      </c>
      <c r="D520" s="463">
        <v>87552.72</v>
      </c>
      <c r="E520" s="463">
        <v>81359.199999999997</v>
      </c>
    </row>
    <row r="521" spans="1:5" x14ac:dyDescent="0.2">
      <c r="A521" s="460">
        <v>4810290000</v>
      </c>
      <c r="B521" s="460" t="s">
        <v>976</v>
      </c>
      <c r="C521" s="460" t="s">
        <v>695</v>
      </c>
      <c r="D521" s="463">
        <v>41379.160000000003</v>
      </c>
      <c r="E521" s="463">
        <v>45256.4</v>
      </c>
    </row>
    <row r="522" spans="1:5" x14ac:dyDescent="0.2">
      <c r="A522" s="460"/>
      <c r="B522" s="460"/>
      <c r="C522" s="460" t="s">
        <v>709</v>
      </c>
      <c r="D522" s="463">
        <v>152.30000000000001</v>
      </c>
      <c r="E522" s="463">
        <v>7.0209999999999999</v>
      </c>
    </row>
    <row r="523" spans="1:5" x14ac:dyDescent="0.2">
      <c r="A523" s="460"/>
      <c r="B523" s="460"/>
      <c r="C523" s="460" t="s">
        <v>723</v>
      </c>
      <c r="D523" s="463">
        <v>8250</v>
      </c>
      <c r="E523" s="463">
        <v>1020</v>
      </c>
    </row>
    <row r="524" spans="1:5" x14ac:dyDescent="0.2">
      <c r="A524" s="460">
        <v>4810310000</v>
      </c>
      <c r="B524" s="460" t="s">
        <v>1023</v>
      </c>
      <c r="C524" s="460" t="s">
        <v>711</v>
      </c>
      <c r="D524" s="463">
        <v>558.91</v>
      </c>
      <c r="E524" s="463">
        <v>233.852</v>
      </c>
    </row>
    <row r="525" spans="1:5" x14ac:dyDescent="0.2">
      <c r="A525" s="460">
        <v>4810390000</v>
      </c>
      <c r="B525" s="460" t="s">
        <v>641</v>
      </c>
      <c r="C525" s="460" t="s">
        <v>692</v>
      </c>
      <c r="D525" s="463">
        <v>211</v>
      </c>
      <c r="E525" s="463">
        <v>141.33799999999999</v>
      </c>
    </row>
    <row r="526" spans="1:5" x14ac:dyDescent="0.2">
      <c r="A526" s="460"/>
      <c r="B526" s="460"/>
      <c r="C526" s="460" t="s">
        <v>700</v>
      </c>
      <c r="D526" s="463">
        <v>1057.5999999999999</v>
      </c>
      <c r="E526" s="463">
        <v>760</v>
      </c>
    </row>
    <row r="527" spans="1:5" x14ac:dyDescent="0.2">
      <c r="A527" s="460">
        <v>4810920000</v>
      </c>
      <c r="B527" s="460" t="s">
        <v>895</v>
      </c>
      <c r="C527" s="460" t="s">
        <v>731</v>
      </c>
      <c r="D527" s="463">
        <v>500</v>
      </c>
      <c r="E527" s="463">
        <v>520</v>
      </c>
    </row>
    <row r="528" spans="1:5" x14ac:dyDescent="0.2">
      <c r="A528" s="460">
        <v>4810990000</v>
      </c>
      <c r="B528" s="460" t="s">
        <v>642</v>
      </c>
      <c r="C528" s="460" t="s">
        <v>707</v>
      </c>
      <c r="D528" s="463">
        <v>60</v>
      </c>
      <c r="E528" s="463">
        <v>4.0679999999999996</v>
      </c>
    </row>
    <row r="529" spans="1:5" x14ac:dyDescent="0.2">
      <c r="A529" s="460"/>
      <c r="B529" s="460"/>
      <c r="C529" s="460" t="s">
        <v>692</v>
      </c>
      <c r="D529" s="463">
        <v>414</v>
      </c>
      <c r="E529" s="463">
        <v>260</v>
      </c>
    </row>
    <row r="530" spans="1:5" x14ac:dyDescent="0.2">
      <c r="A530" s="460"/>
      <c r="B530" s="460"/>
      <c r="C530" s="460" t="s">
        <v>687</v>
      </c>
      <c r="D530" s="463">
        <v>2165</v>
      </c>
      <c r="E530" s="463">
        <v>249.62799999999999</v>
      </c>
    </row>
    <row r="531" spans="1:5" s="334" customFormat="1" ht="12.75" customHeight="1" x14ac:dyDescent="0.2">
      <c r="A531" s="571" t="s">
        <v>985</v>
      </c>
      <c r="B531" s="572"/>
      <c r="C531" s="573"/>
      <c r="D531" s="574"/>
      <c r="E531" s="574" t="s">
        <v>1578</v>
      </c>
    </row>
    <row r="532" spans="1:5" x14ac:dyDescent="0.2">
      <c r="A532" s="460"/>
      <c r="B532" s="460"/>
      <c r="C532" s="460" t="s">
        <v>723</v>
      </c>
      <c r="D532" s="463">
        <v>25</v>
      </c>
      <c r="E532" s="463">
        <v>18.486000000000001</v>
      </c>
    </row>
    <row r="533" spans="1:5" x14ac:dyDescent="0.2">
      <c r="A533" s="460">
        <v>4811411000</v>
      </c>
      <c r="B533" s="460" t="s">
        <v>643</v>
      </c>
      <c r="C533" s="460" t="s">
        <v>692</v>
      </c>
      <c r="D533" s="463">
        <v>5</v>
      </c>
      <c r="E533" s="463">
        <v>0.627</v>
      </c>
    </row>
    <row r="534" spans="1:5" x14ac:dyDescent="0.2">
      <c r="A534" s="460"/>
      <c r="B534" s="460"/>
      <c r="C534" s="460" t="s">
        <v>700</v>
      </c>
      <c r="D534" s="463">
        <v>2036.28</v>
      </c>
      <c r="E534" s="463">
        <v>186.18100000000001</v>
      </c>
    </row>
    <row r="535" spans="1:5" x14ac:dyDescent="0.2">
      <c r="A535" s="460"/>
      <c r="B535" s="460"/>
      <c r="C535" s="460" t="s">
        <v>687</v>
      </c>
      <c r="D535" s="463">
        <v>67225.39</v>
      </c>
      <c r="E535" s="463">
        <v>32000</v>
      </c>
    </row>
    <row r="536" spans="1:5" x14ac:dyDescent="0.2">
      <c r="A536" s="460"/>
      <c r="B536" s="460"/>
      <c r="C536" s="460" t="s">
        <v>1206</v>
      </c>
      <c r="D536" s="463">
        <v>8.7899999999999991</v>
      </c>
      <c r="E536" s="463">
        <v>0.81100000000000005</v>
      </c>
    </row>
    <row r="537" spans="1:5" x14ac:dyDescent="0.2">
      <c r="A537" s="460"/>
      <c r="B537" s="460"/>
      <c r="C537" s="460" t="s">
        <v>731</v>
      </c>
      <c r="D537" s="463">
        <v>242</v>
      </c>
      <c r="E537" s="463">
        <v>66</v>
      </c>
    </row>
    <row r="538" spans="1:5" x14ac:dyDescent="0.2">
      <c r="A538" s="460">
        <v>4811419000</v>
      </c>
      <c r="B538" s="460" t="s">
        <v>644</v>
      </c>
      <c r="C538" s="460" t="s">
        <v>696</v>
      </c>
      <c r="D538" s="463">
        <v>43305.81</v>
      </c>
      <c r="E538" s="463">
        <v>12059.217000000001</v>
      </c>
    </row>
    <row r="539" spans="1:5" x14ac:dyDescent="0.2">
      <c r="A539" s="460"/>
      <c r="B539" s="460"/>
      <c r="C539" s="460" t="s">
        <v>708</v>
      </c>
      <c r="D539" s="463">
        <v>42.4</v>
      </c>
      <c r="E539" s="463">
        <v>1.264</v>
      </c>
    </row>
    <row r="540" spans="1:5" x14ac:dyDescent="0.2">
      <c r="A540" s="460"/>
      <c r="B540" s="460"/>
      <c r="C540" s="460" t="s">
        <v>729</v>
      </c>
      <c r="D540" s="463">
        <v>17483.34</v>
      </c>
      <c r="E540" s="463">
        <v>3160.8649999999998</v>
      </c>
    </row>
    <row r="541" spans="1:5" x14ac:dyDescent="0.2">
      <c r="A541" s="460"/>
      <c r="B541" s="460"/>
      <c r="C541" s="460" t="s">
        <v>733</v>
      </c>
      <c r="D541" s="463">
        <v>9190.56</v>
      </c>
      <c r="E541" s="463">
        <v>1720.49</v>
      </c>
    </row>
    <row r="542" spans="1:5" x14ac:dyDescent="0.2">
      <c r="A542" s="460"/>
      <c r="B542" s="460"/>
      <c r="C542" s="460" t="s">
        <v>697</v>
      </c>
      <c r="D542" s="463">
        <v>14701</v>
      </c>
      <c r="E542" s="463">
        <v>1330.5</v>
      </c>
    </row>
    <row r="543" spans="1:5" x14ac:dyDescent="0.2">
      <c r="A543" s="460"/>
      <c r="B543" s="460"/>
      <c r="C543" s="460" t="s">
        <v>692</v>
      </c>
      <c r="D543" s="463">
        <v>868819.61</v>
      </c>
      <c r="E543" s="463">
        <v>204175.62700000001</v>
      </c>
    </row>
    <row r="544" spans="1:5" x14ac:dyDescent="0.2">
      <c r="A544" s="460"/>
      <c r="B544" s="460"/>
      <c r="C544" s="460" t="s">
        <v>695</v>
      </c>
      <c r="D544" s="463">
        <v>416041.46</v>
      </c>
      <c r="E544" s="463">
        <v>79274.23</v>
      </c>
    </row>
    <row r="545" spans="1:5" x14ac:dyDescent="0.2">
      <c r="A545" s="460"/>
      <c r="B545" s="460"/>
      <c r="C545" s="460" t="s">
        <v>709</v>
      </c>
      <c r="D545" s="463">
        <v>48245.45</v>
      </c>
      <c r="E545" s="463">
        <v>9583.1139999999996</v>
      </c>
    </row>
    <row r="546" spans="1:5" x14ac:dyDescent="0.2">
      <c r="A546" s="460"/>
      <c r="B546" s="460"/>
      <c r="C546" s="460" t="s">
        <v>700</v>
      </c>
      <c r="D546" s="463">
        <v>133355.64000000001</v>
      </c>
      <c r="E546" s="463">
        <v>35211.197</v>
      </c>
    </row>
    <row r="547" spans="1:5" x14ac:dyDescent="0.2">
      <c r="A547" s="460"/>
      <c r="B547" s="460"/>
      <c r="C547" s="460" t="s">
        <v>730</v>
      </c>
      <c r="D547" s="463">
        <v>23159.360000000001</v>
      </c>
      <c r="E547" s="463">
        <v>6340.2920000000004</v>
      </c>
    </row>
    <row r="548" spans="1:5" x14ac:dyDescent="0.2">
      <c r="A548" s="460"/>
      <c r="B548" s="460"/>
      <c r="C548" s="460" t="s">
        <v>687</v>
      </c>
      <c r="D548" s="463">
        <v>17827.64</v>
      </c>
      <c r="E548" s="463">
        <v>9730.0169999999998</v>
      </c>
    </row>
    <row r="549" spans="1:5" x14ac:dyDescent="0.2">
      <c r="A549" s="460"/>
      <c r="B549" s="460"/>
      <c r="C549" s="460" t="s">
        <v>711</v>
      </c>
      <c r="D549" s="463">
        <v>11449.08</v>
      </c>
      <c r="E549" s="463">
        <v>2811.5830000000001</v>
      </c>
    </row>
    <row r="550" spans="1:5" x14ac:dyDescent="0.2">
      <c r="A550" s="460"/>
      <c r="B550" s="460"/>
      <c r="C550" s="460" t="s">
        <v>712</v>
      </c>
      <c r="D550" s="463">
        <v>1726.74</v>
      </c>
      <c r="E550" s="463">
        <v>240.96199999999999</v>
      </c>
    </row>
    <row r="551" spans="1:5" x14ac:dyDescent="0.2">
      <c r="A551" s="460"/>
      <c r="B551" s="460"/>
      <c r="C551" s="460" t="s">
        <v>688</v>
      </c>
      <c r="D551" s="463">
        <v>4505.76</v>
      </c>
      <c r="E551" s="463">
        <v>1430.048</v>
      </c>
    </row>
    <row r="552" spans="1:5" x14ac:dyDescent="0.2">
      <c r="A552" s="460"/>
      <c r="B552" s="460"/>
      <c r="C552" s="460" t="s">
        <v>747</v>
      </c>
      <c r="D552" s="463">
        <v>80936.7</v>
      </c>
      <c r="E552" s="463">
        <v>19657.124</v>
      </c>
    </row>
    <row r="553" spans="1:5" x14ac:dyDescent="0.2">
      <c r="A553" s="460"/>
      <c r="B553" s="460"/>
      <c r="C553" s="460" t="s">
        <v>723</v>
      </c>
      <c r="D553" s="463">
        <v>25277.33</v>
      </c>
      <c r="E553" s="463">
        <v>6480.0439999999999</v>
      </c>
    </row>
    <row r="554" spans="1:5" x14ac:dyDescent="0.2">
      <c r="A554" s="460"/>
      <c r="B554" s="460"/>
      <c r="C554" s="460" t="s">
        <v>736</v>
      </c>
      <c r="D554" s="463">
        <v>36.159999999999997</v>
      </c>
      <c r="E554" s="463">
        <v>0.29299999999999998</v>
      </c>
    </row>
    <row r="555" spans="1:5" x14ac:dyDescent="0.2">
      <c r="A555" s="460"/>
      <c r="B555" s="460"/>
      <c r="C555" s="460" t="s">
        <v>691</v>
      </c>
      <c r="D555" s="463">
        <v>10</v>
      </c>
      <c r="E555" s="463">
        <v>1.9079999999999999</v>
      </c>
    </row>
    <row r="556" spans="1:5" x14ac:dyDescent="0.2">
      <c r="A556" s="460"/>
      <c r="B556" s="460"/>
      <c r="C556" s="460" t="s">
        <v>694</v>
      </c>
      <c r="D556" s="463">
        <v>15353.1</v>
      </c>
      <c r="E556" s="463">
        <v>3586.8609999999999</v>
      </c>
    </row>
    <row r="557" spans="1:5" x14ac:dyDescent="0.2">
      <c r="A557" s="460"/>
      <c r="B557" s="460"/>
      <c r="C557" s="460" t="s">
        <v>704</v>
      </c>
      <c r="D557" s="463">
        <v>13058.7</v>
      </c>
      <c r="E557" s="463">
        <v>2192.8000000000002</v>
      </c>
    </row>
    <row r="558" spans="1:5" x14ac:dyDescent="0.2">
      <c r="A558" s="460"/>
      <c r="B558" s="460"/>
      <c r="C558" s="460" t="s">
        <v>731</v>
      </c>
      <c r="D558" s="463">
        <v>29438.11</v>
      </c>
      <c r="E558" s="463">
        <v>6829.0379999999996</v>
      </c>
    </row>
    <row r="559" spans="1:5" x14ac:dyDescent="0.2">
      <c r="A559" s="460">
        <v>4811491000</v>
      </c>
      <c r="B559" s="460" t="s">
        <v>645</v>
      </c>
      <c r="C559" s="460" t="s">
        <v>687</v>
      </c>
      <c r="D559" s="463">
        <v>400</v>
      </c>
      <c r="E559" s="463">
        <v>6.0960000000000001</v>
      </c>
    </row>
    <row r="560" spans="1:5" x14ac:dyDescent="0.2">
      <c r="A560" s="460">
        <v>4811499000</v>
      </c>
      <c r="B560" s="460" t="s">
        <v>646</v>
      </c>
      <c r="C560" s="460" t="s">
        <v>692</v>
      </c>
      <c r="D560" s="463">
        <v>11.73</v>
      </c>
      <c r="E560" s="463">
        <v>0.23799999999999999</v>
      </c>
    </row>
    <row r="561" spans="1:5" x14ac:dyDescent="0.2">
      <c r="A561" s="460"/>
      <c r="B561" s="460"/>
      <c r="C561" s="460" t="s">
        <v>689</v>
      </c>
      <c r="D561" s="463">
        <v>0.1</v>
      </c>
      <c r="E561" s="463">
        <v>0.06</v>
      </c>
    </row>
    <row r="562" spans="1:5" x14ac:dyDescent="0.2">
      <c r="A562" s="460">
        <v>4811511090</v>
      </c>
      <c r="B562" s="460" t="s">
        <v>647</v>
      </c>
      <c r="C562" s="460" t="s">
        <v>690</v>
      </c>
      <c r="D562" s="463">
        <v>2055.7399999999998</v>
      </c>
      <c r="E562" s="463">
        <v>466.88200000000001</v>
      </c>
    </row>
    <row r="563" spans="1:5" x14ac:dyDescent="0.2">
      <c r="A563" s="460"/>
      <c r="B563" s="460"/>
      <c r="C563" s="460" t="s">
        <v>700</v>
      </c>
      <c r="D563" s="463">
        <v>180778.05</v>
      </c>
      <c r="E563" s="463">
        <v>33636</v>
      </c>
    </row>
    <row r="564" spans="1:5" x14ac:dyDescent="0.2">
      <c r="A564" s="460"/>
      <c r="B564" s="460"/>
      <c r="C564" s="460" t="s">
        <v>723</v>
      </c>
      <c r="D564" s="463">
        <v>109215.9</v>
      </c>
      <c r="E564" s="463">
        <v>19915.800999999999</v>
      </c>
    </row>
    <row r="565" spans="1:5" x14ac:dyDescent="0.2">
      <c r="A565" s="460"/>
      <c r="B565" s="460"/>
      <c r="C565" s="460" t="s">
        <v>694</v>
      </c>
      <c r="D565" s="463">
        <v>280</v>
      </c>
      <c r="E565" s="463">
        <v>3.859</v>
      </c>
    </row>
    <row r="566" spans="1:5" s="334" customFormat="1" ht="12.75" customHeight="1" x14ac:dyDescent="0.2">
      <c r="A566" s="571" t="s">
        <v>985</v>
      </c>
      <c r="B566" s="572"/>
      <c r="C566" s="573"/>
      <c r="D566" s="574"/>
      <c r="E566" s="574" t="s">
        <v>1578</v>
      </c>
    </row>
    <row r="567" spans="1:5" x14ac:dyDescent="0.2">
      <c r="A567" s="460">
        <v>4811512000</v>
      </c>
      <c r="B567" s="460" t="s">
        <v>897</v>
      </c>
      <c r="C567" s="460" t="s">
        <v>692</v>
      </c>
      <c r="D567" s="463">
        <v>47498.13</v>
      </c>
      <c r="E567" s="463">
        <v>44683.64</v>
      </c>
    </row>
    <row r="568" spans="1:5" x14ac:dyDescent="0.2">
      <c r="A568" s="460">
        <v>4811519000</v>
      </c>
      <c r="B568" s="460" t="s">
        <v>648</v>
      </c>
      <c r="C568" s="460" t="s">
        <v>729</v>
      </c>
      <c r="D568" s="463">
        <v>931.43</v>
      </c>
      <c r="E568" s="463">
        <v>46.963000000000001</v>
      </c>
    </row>
    <row r="569" spans="1:5" x14ac:dyDescent="0.2">
      <c r="A569" s="460"/>
      <c r="B569" s="460"/>
      <c r="C569" s="460" t="s">
        <v>687</v>
      </c>
      <c r="D569" s="463">
        <v>492.58</v>
      </c>
      <c r="E569" s="463">
        <v>12.988</v>
      </c>
    </row>
    <row r="570" spans="1:5" x14ac:dyDescent="0.2">
      <c r="A570" s="460">
        <v>4811592000</v>
      </c>
      <c r="B570" s="460" t="s">
        <v>898</v>
      </c>
      <c r="C570" s="460" t="s">
        <v>700</v>
      </c>
      <c r="D570" s="463">
        <v>144973.10999999999</v>
      </c>
      <c r="E570" s="463">
        <v>26836.2</v>
      </c>
    </row>
    <row r="571" spans="1:5" x14ac:dyDescent="0.2">
      <c r="A571" s="460">
        <v>4811596000</v>
      </c>
      <c r="B571" s="460" t="s">
        <v>901</v>
      </c>
      <c r="C571" s="460" t="s">
        <v>692</v>
      </c>
      <c r="D571" s="463">
        <v>30</v>
      </c>
      <c r="E571" s="463">
        <v>38</v>
      </c>
    </row>
    <row r="572" spans="1:5" x14ac:dyDescent="0.2">
      <c r="A572" s="460">
        <v>4811599000</v>
      </c>
      <c r="B572" s="460" t="s">
        <v>649</v>
      </c>
      <c r="C572" s="460" t="s">
        <v>696</v>
      </c>
      <c r="D572" s="463">
        <v>130.76</v>
      </c>
      <c r="E572" s="463">
        <v>57.8</v>
      </c>
    </row>
    <row r="573" spans="1:5" x14ac:dyDescent="0.2">
      <c r="A573" s="460"/>
      <c r="B573" s="460"/>
      <c r="C573" s="460" t="s">
        <v>729</v>
      </c>
      <c r="D573" s="463">
        <v>21282.75</v>
      </c>
      <c r="E573" s="463">
        <v>5356.44</v>
      </c>
    </row>
    <row r="574" spans="1:5" x14ac:dyDescent="0.2">
      <c r="A574" s="460"/>
      <c r="B574" s="460"/>
      <c r="C574" s="460" t="s">
        <v>692</v>
      </c>
      <c r="D574" s="463">
        <v>116804.29</v>
      </c>
      <c r="E574" s="463">
        <v>50907.05</v>
      </c>
    </row>
    <row r="575" spans="1:5" x14ac:dyDescent="0.2">
      <c r="A575" s="460"/>
      <c r="B575" s="460"/>
      <c r="C575" s="460" t="s">
        <v>695</v>
      </c>
      <c r="D575" s="463">
        <v>521168.51</v>
      </c>
      <c r="E575" s="463">
        <v>188585.49</v>
      </c>
    </row>
    <row r="576" spans="1:5" x14ac:dyDescent="0.2">
      <c r="A576" s="460"/>
      <c r="B576" s="460"/>
      <c r="C576" s="460" t="s">
        <v>709</v>
      </c>
      <c r="D576" s="463">
        <v>39648.480000000003</v>
      </c>
      <c r="E576" s="463">
        <v>7483.78</v>
      </c>
    </row>
    <row r="577" spans="1:5" x14ac:dyDescent="0.2">
      <c r="A577" s="460"/>
      <c r="B577" s="460"/>
      <c r="C577" s="460" t="s">
        <v>700</v>
      </c>
      <c r="D577" s="463">
        <v>37920.25</v>
      </c>
      <c r="E577" s="463">
        <v>15871.46</v>
      </c>
    </row>
    <row r="578" spans="1:5" x14ac:dyDescent="0.2">
      <c r="A578" s="460"/>
      <c r="B578" s="460"/>
      <c r="C578" s="460" t="s">
        <v>687</v>
      </c>
      <c r="D578" s="463">
        <v>52</v>
      </c>
      <c r="E578" s="463">
        <v>5</v>
      </c>
    </row>
    <row r="579" spans="1:5" x14ac:dyDescent="0.2">
      <c r="A579" s="460"/>
      <c r="B579" s="460"/>
      <c r="C579" s="460" t="s">
        <v>711</v>
      </c>
      <c r="D579" s="463">
        <v>23529.81</v>
      </c>
      <c r="E579" s="463">
        <v>10349</v>
      </c>
    </row>
    <row r="580" spans="1:5" x14ac:dyDescent="0.2">
      <c r="A580" s="460"/>
      <c r="B580" s="460"/>
      <c r="C580" s="460" t="s">
        <v>688</v>
      </c>
      <c r="D580" s="463">
        <v>199.9</v>
      </c>
      <c r="E580" s="463">
        <v>96.2</v>
      </c>
    </row>
    <row r="581" spans="1:5" x14ac:dyDescent="0.2">
      <c r="A581" s="460"/>
      <c r="B581" s="460"/>
      <c r="C581" s="460" t="s">
        <v>723</v>
      </c>
      <c r="D581" s="463">
        <v>22392.44</v>
      </c>
      <c r="E581" s="463">
        <v>5450.82</v>
      </c>
    </row>
    <row r="582" spans="1:5" x14ac:dyDescent="0.2">
      <c r="A582" s="460"/>
      <c r="B582" s="460"/>
      <c r="C582" s="460" t="s">
        <v>703</v>
      </c>
      <c r="D582" s="463">
        <v>129.99</v>
      </c>
      <c r="E582" s="463">
        <v>69.900000000000006</v>
      </c>
    </row>
    <row r="583" spans="1:5" x14ac:dyDescent="0.2">
      <c r="A583" s="460"/>
      <c r="B583" s="460"/>
      <c r="C583" s="460" t="s">
        <v>694</v>
      </c>
      <c r="D583" s="463">
        <v>111.51</v>
      </c>
      <c r="E583" s="463">
        <v>53.8</v>
      </c>
    </row>
    <row r="584" spans="1:5" x14ac:dyDescent="0.2">
      <c r="A584" s="460">
        <v>4811601090</v>
      </c>
      <c r="B584" s="460" t="s">
        <v>1029</v>
      </c>
      <c r="C584" s="460" t="s">
        <v>709</v>
      </c>
      <c r="D584" s="463">
        <v>1623.27</v>
      </c>
      <c r="E584" s="463">
        <v>23.271999999999998</v>
      </c>
    </row>
    <row r="585" spans="1:5" x14ac:dyDescent="0.2">
      <c r="A585" s="460">
        <v>4811609000</v>
      </c>
      <c r="B585" s="460" t="s">
        <v>650</v>
      </c>
      <c r="C585" s="460" t="s">
        <v>695</v>
      </c>
      <c r="D585" s="463">
        <v>126949.51</v>
      </c>
      <c r="E585" s="463">
        <v>32849.5</v>
      </c>
    </row>
    <row r="586" spans="1:5" x14ac:dyDescent="0.2">
      <c r="A586" s="460"/>
      <c r="B586" s="460"/>
      <c r="C586" s="460" t="s">
        <v>709</v>
      </c>
      <c r="D586" s="463">
        <v>1370.92</v>
      </c>
      <c r="E586" s="463">
        <v>895.33500000000004</v>
      </c>
    </row>
    <row r="587" spans="1:5" x14ac:dyDescent="0.2">
      <c r="A587" s="460"/>
      <c r="B587" s="460"/>
      <c r="C587" s="460" t="s">
        <v>711</v>
      </c>
      <c r="D587" s="463">
        <v>931.77</v>
      </c>
      <c r="E587" s="463">
        <v>672.76199999999994</v>
      </c>
    </row>
    <row r="588" spans="1:5" x14ac:dyDescent="0.2">
      <c r="A588" s="460">
        <v>4811902010</v>
      </c>
      <c r="B588" s="460" t="s">
        <v>652</v>
      </c>
      <c r="C588" s="460" t="s">
        <v>729</v>
      </c>
      <c r="D588" s="463">
        <v>6381.02</v>
      </c>
      <c r="E588" s="463">
        <v>908.97</v>
      </c>
    </row>
    <row r="589" spans="1:5" x14ac:dyDescent="0.2">
      <c r="A589" s="460"/>
      <c r="B589" s="460"/>
      <c r="C589" s="460" t="s">
        <v>700</v>
      </c>
      <c r="D589" s="463">
        <v>28022.98</v>
      </c>
      <c r="E589" s="463">
        <v>4720.4799999999996</v>
      </c>
    </row>
    <row r="590" spans="1:5" x14ac:dyDescent="0.2">
      <c r="A590" s="460"/>
      <c r="B590" s="460"/>
      <c r="C590" s="460" t="s">
        <v>730</v>
      </c>
      <c r="D590" s="463">
        <v>666.68</v>
      </c>
      <c r="E590" s="463">
        <v>128.99</v>
      </c>
    </row>
    <row r="591" spans="1:5" x14ac:dyDescent="0.2">
      <c r="A591" s="460"/>
      <c r="B591" s="460"/>
      <c r="C591" s="460" t="s">
        <v>747</v>
      </c>
      <c r="D591" s="463">
        <v>10794.38</v>
      </c>
      <c r="E591" s="463">
        <v>2725.15</v>
      </c>
    </row>
    <row r="592" spans="1:5" x14ac:dyDescent="0.2">
      <c r="A592" s="460">
        <v>4811902090</v>
      </c>
      <c r="B592" s="460" t="s">
        <v>978</v>
      </c>
      <c r="C592" s="460" t="s">
        <v>689</v>
      </c>
      <c r="D592" s="463">
        <v>0.31</v>
      </c>
      <c r="E592" s="463">
        <v>0.17799999999999999</v>
      </c>
    </row>
    <row r="593" spans="1:5" x14ac:dyDescent="0.2">
      <c r="A593" s="460">
        <v>4811908090</v>
      </c>
      <c r="B593" s="460" t="s">
        <v>1031</v>
      </c>
      <c r="C593" s="460" t="s">
        <v>689</v>
      </c>
      <c r="D593" s="463">
        <v>20.7</v>
      </c>
      <c r="E593" s="463">
        <v>11.827999999999999</v>
      </c>
    </row>
    <row r="594" spans="1:5" x14ac:dyDescent="0.2">
      <c r="A594" s="460">
        <v>4811909000</v>
      </c>
      <c r="B594" s="460" t="s">
        <v>653</v>
      </c>
      <c r="C594" s="460" t="s">
        <v>696</v>
      </c>
      <c r="D594" s="463">
        <v>150</v>
      </c>
      <c r="E594" s="463">
        <v>45.076000000000001</v>
      </c>
    </row>
    <row r="595" spans="1:5" x14ac:dyDescent="0.2">
      <c r="A595" s="460"/>
      <c r="B595" s="460"/>
      <c r="C595" s="460" t="s">
        <v>729</v>
      </c>
      <c r="D595" s="463">
        <v>95486.87</v>
      </c>
      <c r="E595" s="463">
        <v>25303</v>
      </c>
    </row>
    <row r="596" spans="1:5" x14ac:dyDescent="0.2">
      <c r="A596" s="460"/>
      <c r="B596" s="460"/>
      <c r="C596" s="460" t="s">
        <v>692</v>
      </c>
      <c r="D596" s="463">
        <v>8659.1</v>
      </c>
      <c r="E596" s="463">
        <v>3161.1959999999999</v>
      </c>
    </row>
    <row r="597" spans="1:5" x14ac:dyDescent="0.2">
      <c r="A597" s="460"/>
      <c r="B597" s="460"/>
      <c r="C597" s="460" t="s">
        <v>698</v>
      </c>
      <c r="D597" s="463">
        <v>60222.59</v>
      </c>
      <c r="E597" s="463">
        <v>20673</v>
      </c>
    </row>
    <row r="598" spans="1:5" x14ac:dyDescent="0.2">
      <c r="A598" s="460"/>
      <c r="B598" s="460"/>
      <c r="C598" s="460" t="s">
        <v>695</v>
      </c>
      <c r="D598" s="463">
        <v>191.38</v>
      </c>
      <c r="E598" s="463">
        <v>0.81299999999999994</v>
      </c>
    </row>
    <row r="599" spans="1:5" x14ac:dyDescent="0.2">
      <c r="A599" s="460"/>
      <c r="B599" s="460"/>
      <c r="C599" s="460" t="s">
        <v>709</v>
      </c>
      <c r="D599" s="463">
        <v>348.5</v>
      </c>
      <c r="E599" s="463">
        <v>24.312999999999999</v>
      </c>
    </row>
    <row r="600" spans="1:5" x14ac:dyDescent="0.2">
      <c r="A600" s="460"/>
      <c r="B600" s="460"/>
      <c r="C600" s="460" t="s">
        <v>700</v>
      </c>
      <c r="D600" s="463">
        <v>175</v>
      </c>
      <c r="E600" s="463">
        <v>7.6970000000000001</v>
      </c>
    </row>
    <row r="601" spans="1:5" s="334" customFormat="1" ht="12.75" customHeight="1" x14ac:dyDescent="0.2">
      <c r="A601" s="571" t="s">
        <v>985</v>
      </c>
      <c r="B601" s="572"/>
      <c r="C601" s="573"/>
      <c r="D601" s="574"/>
      <c r="E601" s="574" t="s">
        <v>1578</v>
      </c>
    </row>
    <row r="602" spans="1:5" x14ac:dyDescent="0.2">
      <c r="A602" s="460"/>
      <c r="B602" s="460"/>
      <c r="C602" s="460" t="s">
        <v>689</v>
      </c>
      <c r="D602" s="463">
        <v>132.6</v>
      </c>
      <c r="E602" s="463">
        <v>1.403</v>
      </c>
    </row>
    <row r="603" spans="1:5" x14ac:dyDescent="0.2">
      <c r="A603" s="460"/>
      <c r="B603" s="460"/>
      <c r="C603" s="460" t="s">
        <v>687</v>
      </c>
      <c r="D603" s="463">
        <v>11620.5</v>
      </c>
      <c r="E603" s="463">
        <v>1268.002</v>
      </c>
    </row>
    <row r="604" spans="1:5" x14ac:dyDescent="0.2">
      <c r="A604" s="460"/>
      <c r="B604" s="460"/>
      <c r="C604" s="460" t="s">
        <v>693</v>
      </c>
      <c r="D604" s="463">
        <v>1</v>
      </c>
      <c r="E604" s="463">
        <v>7.0999999999999994E-2</v>
      </c>
    </row>
    <row r="605" spans="1:5" x14ac:dyDescent="0.2">
      <c r="A605" s="460"/>
      <c r="B605" s="460"/>
      <c r="C605" s="460" t="s">
        <v>748</v>
      </c>
      <c r="D605" s="463">
        <v>3084.4</v>
      </c>
      <c r="E605" s="463">
        <v>182</v>
      </c>
    </row>
    <row r="606" spans="1:5" x14ac:dyDescent="0.2">
      <c r="A606" s="460"/>
      <c r="B606" s="460"/>
      <c r="C606" s="460" t="s">
        <v>688</v>
      </c>
      <c r="D606" s="463">
        <v>15616.81</v>
      </c>
      <c r="E606" s="463">
        <v>4708.2330000000002</v>
      </c>
    </row>
    <row r="607" spans="1:5" x14ac:dyDescent="0.2">
      <c r="A607" s="460"/>
      <c r="B607" s="460"/>
      <c r="C607" s="460" t="s">
        <v>715</v>
      </c>
      <c r="D607" s="463">
        <v>1</v>
      </c>
      <c r="E607" s="463">
        <v>4.2999999999999997E-2</v>
      </c>
    </row>
    <row r="608" spans="1:5" x14ac:dyDescent="0.2">
      <c r="A608" s="460"/>
      <c r="B608" s="460"/>
      <c r="C608" s="460" t="s">
        <v>723</v>
      </c>
      <c r="D608" s="463">
        <v>25</v>
      </c>
      <c r="E608" s="463">
        <v>1.706</v>
      </c>
    </row>
    <row r="609" spans="1:5" x14ac:dyDescent="0.2">
      <c r="A609" s="460"/>
      <c r="B609" s="460"/>
      <c r="C609" s="460" t="s">
        <v>694</v>
      </c>
      <c r="D609" s="463">
        <v>21</v>
      </c>
      <c r="E609" s="463">
        <v>4.2709999999999999</v>
      </c>
    </row>
    <row r="610" spans="1:5" x14ac:dyDescent="0.2">
      <c r="A610" s="460"/>
      <c r="B610" s="460"/>
      <c r="C610" s="460" t="s">
        <v>974</v>
      </c>
      <c r="D610" s="463">
        <v>1831.2</v>
      </c>
      <c r="E610" s="463">
        <v>702.05</v>
      </c>
    </row>
    <row r="611" spans="1:5" x14ac:dyDescent="0.2">
      <c r="A611" s="460"/>
      <c r="B611" s="460"/>
      <c r="C611" s="460" t="s">
        <v>704</v>
      </c>
      <c r="D611" s="463">
        <v>0.6</v>
      </c>
      <c r="E611" s="463">
        <v>4.2000000000000003E-2</v>
      </c>
    </row>
    <row r="612" spans="1:5" x14ac:dyDescent="0.2">
      <c r="A612" s="460"/>
      <c r="B612" s="460"/>
      <c r="C612" s="460" t="s">
        <v>731</v>
      </c>
      <c r="D612" s="463">
        <v>325040</v>
      </c>
      <c r="E612" s="463">
        <v>1270</v>
      </c>
    </row>
    <row r="613" spans="1:5" x14ac:dyDescent="0.2">
      <c r="A613" s="460">
        <v>4812000000</v>
      </c>
      <c r="B613" s="460" t="s">
        <v>966</v>
      </c>
      <c r="C613" s="460" t="s">
        <v>733</v>
      </c>
      <c r="D613" s="463">
        <v>1500</v>
      </c>
      <c r="E613" s="463">
        <v>64</v>
      </c>
    </row>
    <row r="614" spans="1:5" x14ac:dyDescent="0.2">
      <c r="A614" s="460"/>
      <c r="B614" s="460"/>
      <c r="C614" s="460" t="s">
        <v>700</v>
      </c>
      <c r="D614" s="463">
        <v>9740</v>
      </c>
      <c r="E614" s="463">
        <v>320</v>
      </c>
    </row>
    <row r="615" spans="1:5" x14ac:dyDescent="0.2">
      <c r="A615" s="460">
        <v>4813900000</v>
      </c>
      <c r="B615" s="460" t="s">
        <v>1207</v>
      </c>
      <c r="C615" s="460" t="s">
        <v>687</v>
      </c>
      <c r="D615" s="463">
        <v>9.5</v>
      </c>
      <c r="E615" s="463">
        <v>0.27200000000000002</v>
      </c>
    </row>
    <row r="616" spans="1:5" x14ac:dyDescent="0.2">
      <c r="A616" s="460">
        <v>4814200000</v>
      </c>
      <c r="B616" s="460" t="s">
        <v>1032</v>
      </c>
      <c r="C616" s="460" t="s">
        <v>687</v>
      </c>
      <c r="D616" s="463">
        <v>145.30000000000001</v>
      </c>
      <c r="E616" s="463">
        <v>2.0680000000000001</v>
      </c>
    </row>
    <row r="617" spans="1:5" x14ac:dyDescent="0.2">
      <c r="A617" s="460">
        <v>4814900090</v>
      </c>
      <c r="B617" s="460" t="s">
        <v>654</v>
      </c>
      <c r="C617" s="460" t="s">
        <v>689</v>
      </c>
      <c r="D617" s="463">
        <v>54</v>
      </c>
      <c r="E617" s="463">
        <v>1.0109999999999999</v>
      </c>
    </row>
    <row r="618" spans="1:5" x14ac:dyDescent="0.2">
      <c r="A618" s="460"/>
      <c r="B618" s="460"/>
      <c r="C618" s="460" t="s">
        <v>687</v>
      </c>
      <c r="D618" s="463">
        <v>45</v>
      </c>
      <c r="E618" s="463">
        <v>2.266</v>
      </c>
    </row>
    <row r="619" spans="1:5" x14ac:dyDescent="0.2">
      <c r="A619" s="460">
        <v>4817100000</v>
      </c>
      <c r="B619" s="460" t="s">
        <v>655</v>
      </c>
      <c r="C619" s="460" t="s">
        <v>732</v>
      </c>
      <c r="D619" s="463">
        <v>75</v>
      </c>
      <c r="E619" s="463">
        <v>5.4050000000000002</v>
      </c>
    </row>
    <row r="620" spans="1:5" x14ac:dyDescent="0.2">
      <c r="A620" s="460"/>
      <c r="B620" s="460"/>
      <c r="C620" s="460" t="s">
        <v>729</v>
      </c>
      <c r="D620" s="463">
        <v>2307.5300000000002</v>
      </c>
      <c r="E620" s="463">
        <v>373.08199999999999</v>
      </c>
    </row>
    <row r="621" spans="1:5" x14ac:dyDescent="0.2">
      <c r="A621" s="460"/>
      <c r="B621" s="460"/>
      <c r="C621" s="460" t="s">
        <v>692</v>
      </c>
      <c r="D621" s="463">
        <v>443467.76</v>
      </c>
      <c r="E621" s="463">
        <v>209572.101</v>
      </c>
    </row>
    <row r="622" spans="1:5" x14ac:dyDescent="0.2">
      <c r="A622" s="460"/>
      <c r="B622" s="460"/>
      <c r="C622" s="460" t="s">
        <v>695</v>
      </c>
      <c r="D622" s="463">
        <v>178254.07999999999</v>
      </c>
      <c r="E622" s="463">
        <v>16456.213</v>
      </c>
    </row>
    <row r="623" spans="1:5" x14ac:dyDescent="0.2">
      <c r="A623" s="460"/>
      <c r="B623" s="460"/>
      <c r="C623" s="460" t="s">
        <v>709</v>
      </c>
      <c r="D623" s="463">
        <v>50506.78</v>
      </c>
      <c r="E623" s="463">
        <v>21461</v>
      </c>
    </row>
    <row r="624" spans="1:5" x14ac:dyDescent="0.2">
      <c r="A624" s="460"/>
      <c r="B624" s="460"/>
      <c r="C624" s="460" t="s">
        <v>700</v>
      </c>
      <c r="D624" s="463">
        <v>980.35</v>
      </c>
      <c r="E624" s="463">
        <v>155.346</v>
      </c>
    </row>
    <row r="625" spans="1:5" x14ac:dyDescent="0.2">
      <c r="A625" s="460"/>
      <c r="B625" s="460"/>
      <c r="C625" s="460" t="s">
        <v>689</v>
      </c>
      <c r="D625" s="463">
        <v>2500</v>
      </c>
      <c r="E625" s="463">
        <v>465.5</v>
      </c>
    </row>
    <row r="626" spans="1:5" x14ac:dyDescent="0.2">
      <c r="A626" s="460"/>
      <c r="B626" s="460"/>
      <c r="C626" s="460" t="s">
        <v>687</v>
      </c>
      <c r="D626" s="463">
        <v>3929</v>
      </c>
      <c r="E626" s="463">
        <v>241.68199999999999</v>
      </c>
    </row>
    <row r="627" spans="1:5" x14ac:dyDescent="0.2">
      <c r="A627" s="460"/>
      <c r="B627" s="460"/>
      <c r="C627" s="460" t="s">
        <v>712</v>
      </c>
      <c r="D627" s="463">
        <v>25</v>
      </c>
      <c r="E627" s="463">
        <v>3.105</v>
      </c>
    </row>
    <row r="628" spans="1:5" x14ac:dyDescent="0.2">
      <c r="A628" s="460"/>
      <c r="B628" s="460"/>
      <c r="C628" s="460" t="s">
        <v>723</v>
      </c>
      <c r="D628" s="463">
        <v>2020.18</v>
      </c>
      <c r="E628" s="463">
        <v>640.16700000000003</v>
      </c>
    </row>
    <row r="629" spans="1:5" x14ac:dyDescent="0.2">
      <c r="A629" s="460"/>
      <c r="B629" s="460"/>
      <c r="C629" s="460" t="s">
        <v>974</v>
      </c>
      <c r="D629" s="463">
        <v>2880</v>
      </c>
      <c r="E629" s="463">
        <v>534</v>
      </c>
    </row>
    <row r="630" spans="1:5" x14ac:dyDescent="0.2">
      <c r="A630" s="460">
        <v>4817200000</v>
      </c>
      <c r="B630" s="460" t="s">
        <v>656</v>
      </c>
      <c r="C630" s="460" t="s">
        <v>732</v>
      </c>
      <c r="D630" s="463">
        <v>40.68</v>
      </c>
      <c r="E630" s="463">
        <v>8.8379999999999992</v>
      </c>
    </row>
    <row r="631" spans="1:5" x14ac:dyDescent="0.2">
      <c r="A631" s="460"/>
      <c r="B631" s="460"/>
      <c r="C631" s="460" t="s">
        <v>692</v>
      </c>
      <c r="D631" s="463">
        <v>2099.5300000000002</v>
      </c>
      <c r="E631" s="463">
        <v>993.64700000000005</v>
      </c>
    </row>
    <row r="632" spans="1:5" x14ac:dyDescent="0.2">
      <c r="A632" s="460"/>
      <c r="B632" s="460"/>
      <c r="C632" s="460" t="s">
        <v>709</v>
      </c>
      <c r="D632" s="463">
        <v>283.39</v>
      </c>
      <c r="E632" s="463">
        <v>15.750999999999999</v>
      </c>
    </row>
    <row r="633" spans="1:5" x14ac:dyDescent="0.2">
      <c r="A633" s="460"/>
      <c r="B633" s="460"/>
      <c r="C633" s="460" t="s">
        <v>689</v>
      </c>
      <c r="D633" s="463">
        <v>9409</v>
      </c>
      <c r="E633" s="463">
        <v>161.63300000000001</v>
      </c>
    </row>
    <row r="634" spans="1:5" x14ac:dyDescent="0.2">
      <c r="A634" s="460"/>
      <c r="B634" s="460"/>
      <c r="C634" s="460" t="s">
        <v>687</v>
      </c>
      <c r="D634" s="463">
        <v>13141</v>
      </c>
      <c r="E634" s="463">
        <v>400.22899999999998</v>
      </c>
    </row>
    <row r="635" spans="1:5" x14ac:dyDescent="0.2">
      <c r="A635" s="460"/>
      <c r="B635" s="460"/>
      <c r="C635" s="460" t="s">
        <v>702</v>
      </c>
      <c r="D635" s="463">
        <v>12</v>
      </c>
      <c r="E635" s="463">
        <v>0.218</v>
      </c>
    </row>
    <row r="636" spans="1:5" s="334" customFormat="1" ht="12.75" customHeight="1" x14ac:dyDescent="0.2">
      <c r="A636" s="571" t="s">
        <v>985</v>
      </c>
      <c r="B636" s="572"/>
      <c r="C636" s="573"/>
      <c r="D636" s="574"/>
      <c r="E636" s="574" t="s">
        <v>1578</v>
      </c>
    </row>
    <row r="637" spans="1:5" x14ac:dyDescent="0.2">
      <c r="A637" s="460"/>
      <c r="B637" s="460"/>
      <c r="C637" s="460" t="s">
        <v>723</v>
      </c>
      <c r="D637" s="463">
        <v>750</v>
      </c>
      <c r="E637" s="463">
        <v>33.179000000000002</v>
      </c>
    </row>
    <row r="638" spans="1:5" x14ac:dyDescent="0.2">
      <c r="A638" s="460"/>
      <c r="B638" s="460"/>
      <c r="C638" s="460" t="s">
        <v>731</v>
      </c>
      <c r="D638" s="463">
        <v>3844.68</v>
      </c>
      <c r="E638" s="463">
        <v>898.77</v>
      </c>
    </row>
    <row r="639" spans="1:5" x14ac:dyDescent="0.2">
      <c r="A639" s="460">
        <v>4817300000</v>
      </c>
      <c r="B639" s="460" t="s">
        <v>657</v>
      </c>
      <c r="C639" s="460" t="s">
        <v>732</v>
      </c>
      <c r="D639" s="463">
        <v>6.93</v>
      </c>
      <c r="E639" s="463">
        <v>0.187</v>
      </c>
    </row>
    <row r="640" spans="1:5" x14ac:dyDescent="0.2">
      <c r="A640" s="460"/>
      <c r="B640" s="460"/>
      <c r="C640" s="460" t="s">
        <v>729</v>
      </c>
      <c r="D640" s="463">
        <v>6280.92</v>
      </c>
      <c r="E640" s="463">
        <v>568.23199999999997</v>
      </c>
    </row>
    <row r="641" spans="1:5" x14ac:dyDescent="0.2">
      <c r="A641" s="460"/>
      <c r="B641" s="460"/>
      <c r="C641" s="460" t="s">
        <v>692</v>
      </c>
      <c r="D641" s="463">
        <v>610.99</v>
      </c>
      <c r="E641" s="463">
        <v>18.350999999999999</v>
      </c>
    </row>
    <row r="642" spans="1:5" x14ac:dyDescent="0.2">
      <c r="A642" s="460"/>
      <c r="B642" s="460"/>
      <c r="C642" s="460" t="s">
        <v>699</v>
      </c>
      <c r="D642" s="463">
        <v>65.599999999999994</v>
      </c>
      <c r="E642" s="463">
        <v>4.7590000000000003</v>
      </c>
    </row>
    <row r="643" spans="1:5" x14ac:dyDescent="0.2">
      <c r="A643" s="460"/>
      <c r="B643" s="460"/>
      <c r="C643" s="460" t="s">
        <v>689</v>
      </c>
      <c r="D643" s="463">
        <v>1892</v>
      </c>
      <c r="E643" s="463">
        <v>26.689</v>
      </c>
    </row>
    <row r="644" spans="1:5" x14ac:dyDescent="0.2">
      <c r="A644" s="460"/>
      <c r="B644" s="460"/>
      <c r="C644" s="460" t="s">
        <v>687</v>
      </c>
      <c r="D644" s="463">
        <v>41559.67</v>
      </c>
      <c r="E644" s="463">
        <v>5618.277</v>
      </c>
    </row>
    <row r="645" spans="1:5" x14ac:dyDescent="0.2">
      <c r="A645" s="460"/>
      <c r="B645" s="460"/>
      <c r="C645" s="460" t="s">
        <v>691</v>
      </c>
      <c r="D645" s="463">
        <v>16580.919999999998</v>
      </c>
      <c r="E645" s="463">
        <v>1079.981</v>
      </c>
    </row>
    <row r="646" spans="1:5" x14ac:dyDescent="0.2">
      <c r="A646" s="460"/>
      <c r="B646" s="460"/>
      <c r="C646" s="460" t="s">
        <v>731</v>
      </c>
      <c r="D646" s="463">
        <v>1.2</v>
      </c>
      <c r="E646" s="463">
        <v>0.79400000000000004</v>
      </c>
    </row>
    <row r="647" spans="1:5" x14ac:dyDescent="0.2">
      <c r="A647" s="460">
        <v>4818100000</v>
      </c>
      <c r="B647" s="460" t="s">
        <v>658</v>
      </c>
      <c r="C647" s="460" t="s">
        <v>690</v>
      </c>
      <c r="D647" s="463">
        <v>425.14</v>
      </c>
      <c r="E647" s="463">
        <v>78.977999999999994</v>
      </c>
    </row>
    <row r="648" spans="1:5" x14ac:dyDescent="0.2">
      <c r="A648" s="460"/>
      <c r="B648" s="460"/>
      <c r="C648" s="460" t="s">
        <v>707</v>
      </c>
      <c r="D648" s="463">
        <v>10</v>
      </c>
      <c r="E648" s="463">
        <v>1.756</v>
      </c>
    </row>
    <row r="649" spans="1:5" x14ac:dyDescent="0.2">
      <c r="A649" s="460"/>
      <c r="B649" s="460"/>
      <c r="C649" s="460" t="s">
        <v>729</v>
      </c>
      <c r="D649" s="463">
        <v>286562.53000000003</v>
      </c>
      <c r="E649" s="463">
        <v>140408.73000000001</v>
      </c>
    </row>
    <row r="650" spans="1:5" x14ac:dyDescent="0.2">
      <c r="A650" s="460"/>
      <c r="B650" s="460"/>
      <c r="C650" s="460" t="s">
        <v>733</v>
      </c>
      <c r="D650" s="463">
        <v>2645.6</v>
      </c>
      <c r="E650" s="463">
        <v>1702.14</v>
      </c>
    </row>
    <row r="651" spans="1:5" x14ac:dyDescent="0.2">
      <c r="A651" s="460"/>
      <c r="B651" s="460"/>
      <c r="C651" s="460" t="s">
        <v>692</v>
      </c>
      <c r="D651" s="463">
        <v>5489716.3799999999</v>
      </c>
      <c r="E651" s="463">
        <v>2213719.8169999998</v>
      </c>
    </row>
    <row r="652" spans="1:5" x14ac:dyDescent="0.2">
      <c r="A652" s="460"/>
      <c r="B652" s="460"/>
      <c r="C652" s="460" t="s">
        <v>695</v>
      </c>
      <c r="D652" s="463">
        <v>409731.23</v>
      </c>
      <c r="E652" s="463">
        <v>210643.51</v>
      </c>
    </row>
    <row r="653" spans="1:5" x14ac:dyDescent="0.2">
      <c r="A653" s="460"/>
      <c r="B653" s="460"/>
      <c r="C653" s="460" t="s">
        <v>700</v>
      </c>
      <c r="D653" s="463">
        <v>1111539.52</v>
      </c>
      <c r="E653" s="463">
        <v>759514.13899999997</v>
      </c>
    </row>
    <row r="654" spans="1:5" x14ac:dyDescent="0.2">
      <c r="A654" s="460"/>
      <c r="B654" s="460"/>
      <c r="C654" s="460" t="s">
        <v>687</v>
      </c>
      <c r="D654" s="463">
        <v>1.45</v>
      </c>
      <c r="E654" s="463">
        <v>8.3000000000000004E-2</v>
      </c>
    </row>
    <row r="655" spans="1:5" x14ac:dyDescent="0.2">
      <c r="A655" s="460"/>
      <c r="B655" s="460"/>
      <c r="C655" s="460" t="s">
        <v>693</v>
      </c>
      <c r="D655" s="463">
        <v>10</v>
      </c>
      <c r="E655" s="463">
        <v>11</v>
      </c>
    </row>
    <row r="656" spans="1:5" x14ac:dyDescent="0.2">
      <c r="A656" s="460"/>
      <c r="B656" s="460"/>
      <c r="C656" s="460" t="s">
        <v>712</v>
      </c>
      <c r="D656" s="463">
        <v>1591.99</v>
      </c>
      <c r="E656" s="463">
        <v>971.81500000000005</v>
      </c>
    </row>
    <row r="657" spans="1:5" x14ac:dyDescent="0.2">
      <c r="A657" s="460"/>
      <c r="B657" s="460"/>
      <c r="C657" s="460" t="s">
        <v>723</v>
      </c>
      <c r="D657" s="463">
        <v>1500</v>
      </c>
      <c r="E657" s="463">
        <v>630.87199999999996</v>
      </c>
    </row>
    <row r="658" spans="1:5" x14ac:dyDescent="0.2">
      <c r="A658" s="460"/>
      <c r="B658" s="460"/>
      <c r="C658" s="460" t="s">
        <v>731</v>
      </c>
      <c r="D658" s="463">
        <v>16348</v>
      </c>
      <c r="E658" s="463">
        <v>6290</v>
      </c>
    </row>
    <row r="659" spans="1:5" x14ac:dyDescent="0.2">
      <c r="A659" s="460"/>
      <c r="B659" s="460"/>
      <c r="C659" s="460" t="s">
        <v>738</v>
      </c>
      <c r="D659" s="463">
        <v>1756292.18</v>
      </c>
      <c r="E659" s="463">
        <v>719167.75</v>
      </c>
    </row>
    <row r="660" spans="1:5" x14ac:dyDescent="0.2">
      <c r="A660" s="460">
        <v>4818200000</v>
      </c>
      <c r="B660" s="460" t="s">
        <v>967</v>
      </c>
      <c r="C660" s="460" t="s">
        <v>707</v>
      </c>
      <c r="D660" s="463">
        <v>480</v>
      </c>
      <c r="E660" s="463">
        <v>30.66</v>
      </c>
    </row>
    <row r="661" spans="1:5" x14ac:dyDescent="0.2">
      <c r="A661" s="460"/>
      <c r="B661" s="460"/>
      <c r="C661" s="460" t="s">
        <v>729</v>
      </c>
      <c r="D661" s="463">
        <v>843116.83</v>
      </c>
      <c r="E661" s="463">
        <v>401723.11</v>
      </c>
    </row>
    <row r="662" spans="1:5" x14ac:dyDescent="0.2">
      <c r="A662" s="460"/>
      <c r="B662" s="460"/>
      <c r="C662" s="460" t="s">
        <v>692</v>
      </c>
      <c r="D662" s="463">
        <v>1610036.71</v>
      </c>
      <c r="E662" s="463">
        <v>619828.68599999999</v>
      </c>
    </row>
    <row r="663" spans="1:5" x14ac:dyDescent="0.2">
      <c r="A663" s="460"/>
      <c r="B663" s="460"/>
      <c r="C663" s="460" t="s">
        <v>709</v>
      </c>
      <c r="D663" s="463">
        <v>89.95</v>
      </c>
      <c r="E663" s="463">
        <v>3.7149999999999999</v>
      </c>
    </row>
    <row r="664" spans="1:5" x14ac:dyDescent="0.2">
      <c r="A664" s="460"/>
      <c r="B664" s="460"/>
      <c r="C664" s="460" t="s">
        <v>700</v>
      </c>
      <c r="D664" s="463">
        <v>1579280.98</v>
      </c>
      <c r="E664" s="463">
        <v>859736.66099999996</v>
      </c>
    </row>
    <row r="665" spans="1:5" x14ac:dyDescent="0.2">
      <c r="A665" s="460"/>
      <c r="B665" s="460"/>
      <c r="C665" s="460" t="s">
        <v>730</v>
      </c>
      <c r="D665" s="463">
        <v>295.04000000000002</v>
      </c>
      <c r="E665" s="463">
        <v>15.082000000000001</v>
      </c>
    </row>
    <row r="666" spans="1:5" x14ac:dyDescent="0.2">
      <c r="A666" s="460"/>
      <c r="B666" s="460"/>
      <c r="C666" s="460" t="s">
        <v>687</v>
      </c>
      <c r="D666" s="463">
        <v>5.98</v>
      </c>
      <c r="E666" s="463">
        <v>0.27</v>
      </c>
    </row>
    <row r="667" spans="1:5" x14ac:dyDescent="0.2">
      <c r="A667" s="460"/>
      <c r="B667" s="460"/>
      <c r="C667" s="460" t="s">
        <v>693</v>
      </c>
      <c r="D667" s="463">
        <v>21.83</v>
      </c>
      <c r="E667" s="463">
        <v>1.026</v>
      </c>
    </row>
    <row r="668" spans="1:5" x14ac:dyDescent="0.2">
      <c r="A668" s="460"/>
      <c r="B668" s="460"/>
      <c r="C668" s="460" t="s">
        <v>711</v>
      </c>
      <c r="D668" s="463">
        <v>260.39999999999998</v>
      </c>
      <c r="E668" s="463">
        <v>12.66</v>
      </c>
    </row>
    <row r="669" spans="1:5" x14ac:dyDescent="0.2">
      <c r="A669" s="460"/>
      <c r="B669" s="460"/>
      <c r="C669" s="460" t="s">
        <v>735</v>
      </c>
      <c r="D669" s="463">
        <v>86.49</v>
      </c>
      <c r="E669" s="463">
        <v>4.5140000000000002</v>
      </c>
    </row>
    <row r="670" spans="1:5" x14ac:dyDescent="0.2">
      <c r="A670" s="460"/>
      <c r="B670" s="460"/>
      <c r="C670" s="460" t="s">
        <v>712</v>
      </c>
      <c r="D670" s="463">
        <v>1816.68</v>
      </c>
      <c r="E670" s="463">
        <v>3439</v>
      </c>
    </row>
    <row r="671" spans="1:5" s="334" customFormat="1" ht="12.75" customHeight="1" x14ac:dyDescent="0.2">
      <c r="A671" s="571" t="s">
        <v>985</v>
      </c>
      <c r="B671" s="572"/>
      <c r="C671" s="573"/>
      <c r="D671" s="574"/>
      <c r="E671" s="574" t="s">
        <v>1578</v>
      </c>
    </row>
    <row r="672" spans="1:5" x14ac:dyDescent="0.2">
      <c r="A672" s="460"/>
      <c r="B672" s="460"/>
      <c r="C672" s="460" t="s">
        <v>723</v>
      </c>
      <c r="D672" s="463">
        <v>118.92</v>
      </c>
      <c r="E672" s="463">
        <v>17.631</v>
      </c>
    </row>
    <row r="673" spans="1:5" x14ac:dyDescent="0.2">
      <c r="A673" s="460"/>
      <c r="B673" s="460"/>
      <c r="C673" s="460" t="s">
        <v>704</v>
      </c>
      <c r="D673" s="463">
        <v>128289.63</v>
      </c>
      <c r="E673" s="463">
        <v>39450.089999999997</v>
      </c>
    </row>
    <row r="674" spans="1:5" x14ac:dyDescent="0.2">
      <c r="A674" s="460"/>
      <c r="B674" s="460"/>
      <c r="C674" s="460" t="s">
        <v>738</v>
      </c>
      <c r="D674" s="463">
        <v>281868.02</v>
      </c>
      <c r="E674" s="463">
        <v>165753.5</v>
      </c>
    </row>
    <row r="675" spans="1:5" x14ac:dyDescent="0.2">
      <c r="A675" s="460">
        <v>4818300000</v>
      </c>
      <c r="B675" s="460" t="s">
        <v>659</v>
      </c>
      <c r="C675" s="460" t="s">
        <v>707</v>
      </c>
      <c r="D675" s="463">
        <v>15</v>
      </c>
      <c r="E675" s="463">
        <v>4.0270000000000001</v>
      </c>
    </row>
    <row r="676" spans="1:5" x14ac:dyDescent="0.2">
      <c r="A676" s="460"/>
      <c r="B676" s="460"/>
      <c r="C676" s="460" t="s">
        <v>696</v>
      </c>
      <c r="D676" s="463">
        <v>1054.54</v>
      </c>
      <c r="E676" s="463">
        <v>39.268000000000001</v>
      </c>
    </row>
    <row r="677" spans="1:5" x14ac:dyDescent="0.2">
      <c r="A677" s="460"/>
      <c r="B677" s="460"/>
      <c r="C677" s="460" t="s">
        <v>729</v>
      </c>
      <c r="D677" s="463">
        <v>1097878.7</v>
      </c>
      <c r="E677" s="463">
        <v>332250.13199999998</v>
      </c>
    </row>
    <row r="678" spans="1:5" x14ac:dyDescent="0.2">
      <c r="A678" s="460"/>
      <c r="B678" s="460"/>
      <c r="C678" s="460" t="s">
        <v>692</v>
      </c>
      <c r="D678" s="463">
        <v>23268.720000000001</v>
      </c>
      <c r="E678" s="463">
        <v>6003.5619999999999</v>
      </c>
    </row>
    <row r="679" spans="1:5" x14ac:dyDescent="0.2">
      <c r="A679" s="460"/>
      <c r="B679" s="460"/>
      <c r="C679" s="460" t="s">
        <v>695</v>
      </c>
      <c r="D679" s="463">
        <v>1446.43</v>
      </c>
      <c r="E679" s="463">
        <v>200.626</v>
      </c>
    </row>
    <row r="680" spans="1:5" x14ac:dyDescent="0.2">
      <c r="A680" s="460"/>
      <c r="B680" s="460"/>
      <c r="C680" s="460" t="s">
        <v>709</v>
      </c>
      <c r="D680" s="463">
        <v>518.4</v>
      </c>
      <c r="E680" s="463">
        <v>113.093</v>
      </c>
    </row>
    <row r="681" spans="1:5" x14ac:dyDescent="0.2">
      <c r="A681" s="460"/>
      <c r="B681" s="460"/>
      <c r="C681" s="460" t="s">
        <v>700</v>
      </c>
      <c r="D681" s="463">
        <v>7626.96</v>
      </c>
      <c r="E681" s="463">
        <v>1652.194</v>
      </c>
    </row>
    <row r="682" spans="1:5" x14ac:dyDescent="0.2">
      <c r="A682" s="460"/>
      <c r="B682" s="460"/>
      <c r="C682" s="460" t="s">
        <v>730</v>
      </c>
      <c r="D682" s="463">
        <v>5328.9</v>
      </c>
      <c r="E682" s="463">
        <v>1371.7</v>
      </c>
    </row>
    <row r="683" spans="1:5" x14ac:dyDescent="0.2">
      <c r="A683" s="460"/>
      <c r="B683" s="460"/>
      <c r="C683" s="460" t="s">
        <v>687</v>
      </c>
      <c r="D683" s="463">
        <v>66</v>
      </c>
      <c r="E683" s="463">
        <v>9.9030000000000005</v>
      </c>
    </row>
    <row r="684" spans="1:5" x14ac:dyDescent="0.2">
      <c r="A684" s="460"/>
      <c r="B684" s="460"/>
      <c r="C684" s="460" t="s">
        <v>711</v>
      </c>
      <c r="D684" s="463">
        <v>6582.21</v>
      </c>
      <c r="E684" s="463">
        <v>1647.403</v>
      </c>
    </row>
    <row r="685" spans="1:5" x14ac:dyDescent="0.2">
      <c r="A685" s="460"/>
      <c r="B685" s="460"/>
      <c r="C685" s="460" t="s">
        <v>702</v>
      </c>
      <c r="D685" s="463">
        <v>20</v>
      </c>
      <c r="E685" s="463">
        <v>0.34200000000000003</v>
      </c>
    </row>
    <row r="686" spans="1:5" x14ac:dyDescent="0.2">
      <c r="A686" s="460"/>
      <c r="B686" s="460"/>
      <c r="C686" s="460" t="s">
        <v>723</v>
      </c>
      <c r="D686" s="463">
        <v>1872</v>
      </c>
      <c r="E686" s="463">
        <v>351.38099999999997</v>
      </c>
    </row>
    <row r="687" spans="1:5" x14ac:dyDescent="0.2">
      <c r="A687" s="460"/>
      <c r="B687" s="460"/>
      <c r="C687" s="460" t="s">
        <v>736</v>
      </c>
      <c r="D687" s="463">
        <v>22720.06</v>
      </c>
      <c r="E687" s="463">
        <v>7466.23</v>
      </c>
    </row>
    <row r="688" spans="1:5" x14ac:dyDescent="0.2">
      <c r="A688" s="460"/>
      <c r="B688" s="460"/>
      <c r="C688" s="460" t="s">
        <v>691</v>
      </c>
      <c r="D688" s="463">
        <v>29.5</v>
      </c>
      <c r="E688" s="463">
        <v>0.14199999999999999</v>
      </c>
    </row>
    <row r="689" spans="1:5" x14ac:dyDescent="0.2">
      <c r="A689" s="460"/>
      <c r="B689" s="460"/>
      <c r="C689" s="460" t="s">
        <v>694</v>
      </c>
      <c r="D689" s="463">
        <v>3034.8</v>
      </c>
      <c r="E689" s="463">
        <v>630.82399999999996</v>
      </c>
    </row>
    <row r="690" spans="1:5" x14ac:dyDescent="0.2">
      <c r="A690" s="460"/>
      <c r="B690" s="460"/>
      <c r="C690" s="460" t="s">
        <v>749</v>
      </c>
      <c r="D690" s="463">
        <v>477.23</v>
      </c>
      <c r="E690" s="463">
        <v>39.61</v>
      </c>
    </row>
    <row r="691" spans="1:5" x14ac:dyDescent="0.2">
      <c r="A691" s="460"/>
      <c r="B691" s="460"/>
      <c r="C691" s="460" t="s">
        <v>731</v>
      </c>
      <c r="D691" s="463">
        <v>34807.68</v>
      </c>
      <c r="E691" s="463">
        <v>6172.2280000000001</v>
      </c>
    </row>
    <row r="692" spans="1:5" x14ac:dyDescent="0.2">
      <c r="A692" s="460"/>
      <c r="B692" s="460"/>
      <c r="C692" s="460" t="s">
        <v>738</v>
      </c>
      <c r="D692" s="463">
        <v>3195.69</v>
      </c>
      <c r="E692" s="463">
        <v>1585</v>
      </c>
    </row>
    <row r="693" spans="1:5" x14ac:dyDescent="0.2">
      <c r="A693" s="460">
        <v>4818500000</v>
      </c>
      <c r="B693" s="460" t="s">
        <v>905</v>
      </c>
      <c r="C693" s="460" t="s">
        <v>687</v>
      </c>
      <c r="D693" s="463">
        <v>80</v>
      </c>
      <c r="E693" s="463">
        <v>4.8419999999999996</v>
      </c>
    </row>
    <row r="694" spans="1:5" x14ac:dyDescent="0.2">
      <c r="A694" s="460">
        <v>4818900000</v>
      </c>
      <c r="B694" s="460" t="s">
        <v>660</v>
      </c>
      <c r="C694" s="460" t="s">
        <v>707</v>
      </c>
      <c r="D694" s="463">
        <v>5</v>
      </c>
      <c r="E694" s="463">
        <v>1.464</v>
      </c>
    </row>
    <row r="695" spans="1:5" x14ac:dyDescent="0.2">
      <c r="A695" s="460"/>
      <c r="B695" s="460"/>
      <c r="C695" s="460" t="s">
        <v>708</v>
      </c>
      <c r="D695" s="463">
        <v>48</v>
      </c>
      <c r="E695" s="463">
        <v>0.43</v>
      </c>
    </row>
    <row r="696" spans="1:5" x14ac:dyDescent="0.2">
      <c r="A696" s="460"/>
      <c r="B696" s="460"/>
      <c r="C696" s="460" t="s">
        <v>706</v>
      </c>
      <c r="D696" s="463">
        <v>7</v>
      </c>
      <c r="E696" s="463">
        <v>1.516</v>
      </c>
    </row>
    <row r="697" spans="1:5" x14ac:dyDescent="0.2">
      <c r="A697" s="460"/>
      <c r="B697" s="460"/>
      <c r="C697" s="460" t="s">
        <v>729</v>
      </c>
      <c r="D697" s="463">
        <v>13307.23</v>
      </c>
      <c r="E697" s="463">
        <v>3939.79</v>
      </c>
    </row>
    <row r="698" spans="1:5" x14ac:dyDescent="0.2">
      <c r="A698" s="460"/>
      <c r="B698" s="460"/>
      <c r="C698" s="460" t="s">
        <v>692</v>
      </c>
      <c r="D698" s="463">
        <v>3244.19</v>
      </c>
      <c r="E698" s="463">
        <v>1326.681</v>
      </c>
    </row>
    <row r="699" spans="1:5" x14ac:dyDescent="0.2">
      <c r="A699" s="460"/>
      <c r="B699" s="460"/>
      <c r="C699" s="460" t="s">
        <v>709</v>
      </c>
      <c r="D699" s="463">
        <v>187.2</v>
      </c>
      <c r="E699" s="463">
        <v>6.9909999999999997</v>
      </c>
    </row>
    <row r="700" spans="1:5" x14ac:dyDescent="0.2">
      <c r="A700" s="460"/>
      <c r="B700" s="460"/>
      <c r="C700" s="460" t="s">
        <v>751</v>
      </c>
      <c r="D700" s="463">
        <v>4404</v>
      </c>
      <c r="E700" s="463">
        <v>1208.155</v>
      </c>
    </row>
    <row r="701" spans="1:5" x14ac:dyDescent="0.2">
      <c r="A701" s="460"/>
      <c r="B701" s="460"/>
      <c r="C701" s="460" t="s">
        <v>700</v>
      </c>
      <c r="D701" s="463">
        <v>37.22</v>
      </c>
      <c r="E701" s="463">
        <v>72.129000000000005</v>
      </c>
    </row>
    <row r="702" spans="1:5" x14ac:dyDescent="0.2">
      <c r="A702" s="460"/>
      <c r="B702" s="460"/>
      <c r="C702" s="460" t="s">
        <v>730</v>
      </c>
      <c r="D702" s="463">
        <v>40</v>
      </c>
      <c r="E702" s="463">
        <v>11.395</v>
      </c>
    </row>
    <row r="703" spans="1:5" x14ac:dyDescent="0.2">
      <c r="A703" s="460"/>
      <c r="B703" s="460"/>
      <c r="C703" s="460" t="s">
        <v>687</v>
      </c>
      <c r="D703" s="463">
        <v>3067.42</v>
      </c>
      <c r="E703" s="463">
        <v>203.851</v>
      </c>
    </row>
    <row r="704" spans="1:5" x14ac:dyDescent="0.2">
      <c r="A704" s="460"/>
      <c r="B704" s="460"/>
      <c r="C704" s="460" t="s">
        <v>693</v>
      </c>
      <c r="D704" s="463">
        <v>5.46</v>
      </c>
      <c r="E704" s="463">
        <v>0.25700000000000001</v>
      </c>
    </row>
    <row r="705" spans="1:5" x14ac:dyDescent="0.2">
      <c r="A705" s="460"/>
      <c r="B705" s="460"/>
      <c r="C705" s="460" t="s">
        <v>746</v>
      </c>
      <c r="D705" s="463">
        <v>25</v>
      </c>
      <c r="E705" s="463">
        <v>5.9470000000000001</v>
      </c>
    </row>
    <row r="706" spans="1:5" s="334" customFormat="1" ht="12.75" customHeight="1" x14ac:dyDescent="0.2">
      <c r="A706" s="571" t="s">
        <v>985</v>
      </c>
      <c r="B706" s="572"/>
      <c r="C706" s="573"/>
      <c r="D706" s="574"/>
      <c r="E706" s="574" t="s">
        <v>1578</v>
      </c>
    </row>
    <row r="707" spans="1:5" x14ac:dyDescent="0.2">
      <c r="A707" s="460"/>
      <c r="B707" s="460"/>
      <c r="C707" s="460" t="s">
        <v>747</v>
      </c>
      <c r="D707" s="463">
        <v>5</v>
      </c>
      <c r="E707" s="463">
        <v>1.2789999999999999</v>
      </c>
    </row>
    <row r="708" spans="1:5" x14ac:dyDescent="0.2">
      <c r="A708" s="460"/>
      <c r="B708" s="460"/>
      <c r="C708" s="460" t="s">
        <v>723</v>
      </c>
      <c r="D708" s="463">
        <v>20</v>
      </c>
      <c r="E708" s="463">
        <v>5.9130000000000003</v>
      </c>
    </row>
    <row r="709" spans="1:5" x14ac:dyDescent="0.2">
      <c r="A709" s="460"/>
      <c r="B709" s="460"/>
      <c r="C709" s="460" t="s">
        <v>703</v>
      </c>
      <c r="D709" s="463">
        <v>2500</v>
      </c>
      <c r="E709" s="463">
        <v>17.113</v>
      </c>
    </row>
    <row r="710" spans="1:5" x14ac:dyDescent="0.2">
      <c r="A710" s="460"/>
      <c r="B710" s="460"/>
      <c r="C710" s="460" t="s">
        <v>749</v>
      </c>
      <c r="D710" s="463">
        <v>12</v>
      </c>
      <c r="E710" s="463">
        <v>3.3220000000000001</v>
      </c>
    </row>
    <row r="711" spans="1:5" x14ac:dyDescent="0.2">
      <c r="A711" s="460"/>
      <c r="B711" s="460"/>
      <c r="C711" s="460" t="s">
        <v>738</v>
      </c>
      <c r="D711" s="463">
        <v>2800</v>
      </c>
      <c r="E711" s="463">
        <v>400</v>
      </c>
    </row>
    <row r="712" spans="1:5" x14ac:dyDescent="0.2">
      <c r="A712" s="460">
        <v>4819100000</v>
      </c>
      <c r="B712" s="460" t="s">
        <v>661</v>
      </c>
      <c r="C712" s="460" t="s">
        <v>707</v>
      </c>
      <c r="D712" s="463">
        <v>1738.09</v>
      </c>
      <c r="E712" s="463">
        <v>589.84400000000005</v>
      </c>
    </row>
    <row r="713" spans="1:5" x14ac:dyDescent="0.2">
      <c r="A713" s="460"/>
      <c r="B713" s="460"/>
      <c r="C713" s="460" t="s">
        <v>732</v>
      </c>
      <c r="D713" s="463">
        <v>66</v>
      </c>
      <c r="E713" s="463">
        <v>1.748</v>
      </c>
    </row>
    <row r="714" spans="1:5" x14ac:dyDescent="0.2">
      <c r="A714" s="460"/>
      <c r="B714" s="460"/>
      <c r="C714" s="460" t="s">
        <v>708</v>
      </c>
      <c r="D714" s="463">
        <v>2095.25</v>
      </c>
      <c r="E714" s="463">
        <v>378.46600000000001</v>
      </c>
    </row>
    <row r="715" spans="1:5" x14ac:dyDescent="0.2">
      <c r="A715" s="460"/>
      <c r="B715" s="460"/>
      <c r="C715" s="460" t="s">
        <v>729</v>
      </c>
      <c r="D715" s="463">
        <v>830262.43</v>
      </c>
      <c r="E715" s="463">
        <v>572835.995</v>
      </c>
    </row>
    <row r="716" spans="1:5" x14ac:dyDescent="0.2">
      <c r="A716" s="460"/>
      <c r="B716" s="460"/>
      <c r="C716" s="460" t="s">
        <v>697</v>
      </c>
      <c r="D716" s="463">
        <v>189.1</v>
      </c>
      <c r="E716" s="463">
        <v>66.909000000000006</v>
      </c>
    </row>
    <row r="717" spans="1:5" x14ac:dyDescent="0.2">
      <c r="A717" s="460"/>
      <c r="B717" s="460"/>
      <c r="C717" s="460" t="s">
        <v>692</v>
      </c>
      <c r="D717" s="463">
        <v>1103427.57</v>
      </c>
      <c r="E717" s="463">
        <v>898384.88399999996</v>
      </c>
    </row>
    <row r="718" spans="1:5" x14ac:dyDescent="0.2">
      <c r="A718" s="460"/>
      <c r="B718" s="460"/>
      <c r="C718" s="460" t="s">
        <v>698</v>
      </c>
      <c r="D718" s="463">
        <v>560.41999999999996</v>
      </c>
      <c r="E718" s="463">
        <v>386.65600000000001</v>
      </c>
    </row>
    <row r="719" spans="1:5" x14ac:dyDescent="0.2">
      <c r="A719" s="460"/>
      <c r="B719" s="460"/>
      <c r="C719" s="460" t="s">
        <v>695</v>
      </c>
      <c r="D719" s="463">
        <v>878817.58</v>
      </c>
      <c r="E719" s="463">
        <v>180562.13800000001</v>
      </c>
    </row>
    <row r="720" spans="1:5" x14ac:dyDescent="0.2">
      <c r="A720" s="460"/>
      <c r="B720" s="460"/>
      <c r="C720" s="460" t="s">
        <v>709</v>
      </c>
      <c r="D720" s="463">
        <v>6458.1</v>
      </c>
      <c r="E720" s="463">
        <v>296.14699999999999</v>
      </c>
    </row>
    <row r="721" spans="1:5" x14ac:dyDescent="0.2">
      <c r="A721" s="460"/>
      <c r="B721" s="460"/>
      <c r="C721" s="460" t="s">
        <v>699</v>
      </c>
      <c r="D721" s="463">
        <v>10.8</v>
      </c>
      <c r="E721" s="463">
        <v>0.78300000000000003</v>
      </c>
    </row>
    <row r="722" spans="1:5" x14ac:dyDescent="0.2">
      <c r="A722" s="460"/>
      <c r="B722" s="460"/>
      <c r="C722" s="460" t="s">
        <v>700</v>
      </c>
      <c r="D722" s="463">
        <v>340592.67</v>
      </c>
      <c r="E722" s="463">
        <v>77843.591</v>
      </c>
    </row>
    <row r="723" spans="1:5" x14ac:dyDescent="0.2">
      <c r="A723" s="460"/>
      <c r="B723" s="460"/>
      <c r="C723" s="460" t="s">
        <v>689</v>
      </c>
      <c r="D723" s="463">
        <v>99.75</v>
      </c>
      <c r="E723" s="463">
        <v>74.718999999999994</v>
      </c>
    </row>
    <row r="724" spans="1:5" x14ac:dyDescent="0.2">
      <c r="A724" s="460"/>
      <c r="B724" s="460"/>
      <c r="C724" s="460" t="s">
        <v>687</v>
      </c>
      <c r="D724" s="463">
        <v>51136.08</v>
      </c>
      <c r="E724" s="463">
        <v>16864.826000000001</v>
      </c>
    </row>
    <row r="725" spans="1:5" x14ac:dyDescent="0.2">
      <c r="A725" s="460"/>
      <c r="B725" s="460"/>
      <c r="C725" s="460" t="s">
        <v>693</v>
      </c>
      <c r="D725" s="463">
        <v>82.45</v>
      </c>
      <c r="E725" s="463">
        <v>546.87599999999998</v>
      </c>
    </row>
    <row r="726" spans="1:5" x14ac:dyDescent="0.2">
      <c r="A726" s="460"/>
      <c r="B726" s="460"/>
      <c r="C726" s="460" t="s">
        <v>711</v>
      </c>
      <c r="D726" s="463">
        <v>24.2</v>
      </c>
      <c r="E726" s="463">
        <v>0.29799999999999999</v>
      </c>
    </row>
    <row r="727" spans="1:5" x14ac:dyDescent="0.2">
      <c r="A727" s="460"/>
      <c r="B727" s="460"/>
      <c r="C727" s="460" t="s">
        <v>735</v>
      </c>
      <c r="D727" s="463">
        <v>53685.99</v>
      </c>
      <c r="E727" s="463">
        <v>11722.686</v>
      </c>
    </row>
    <row r="728" spans="1:5" x14ac:dyDescent="0.2">
      <c r="A728" s="460"/>
      <c r="B728" s="460"/>
      <c r="C728" s="460" t="s">
        <v>721</v>
      </c>
      <c r="D728" s="463">
        <v>10</v>
      </c>
      <c r="E728" s="463">
        <v>1.8480000000000001</v>
      </c>
    </row>
    <row r="729" spans="1:5" x14ac:dyDescent="0.2">
      <c r="A729" s="460"/>
      <c r="B729" s="460"/>
      <c r="C729" s="460" t="s">
        <v>712</v>
      </c>
      <c r="D729" s="463">
        <v>7402.1</v>
      </c>
      <c r="E729" s="463">
        <v>5419.5</v>
      </c>
    </row>
    <row r="730" spans="1:5" x14ac:dyDescent="0.2">
      <c r="A730" s="460"/>
      <c r="B730" s="460"/>
      <c r="C730" s="460" t="s">
        <v>702</v>
      </c>
      <c r="D730" s="463">
        <v>530.62</v>
      </c>
      <c r="E730" s="463">
        <v>812.56700000000001</v>
      </c>
    </row>
    <row r="731" spans="1:5" x14ac:dyDescent="0.2">
      <c r="A731" s="460"/>
      <c r="B731" s="460"/>
      <c r="C731" s="460" t="s">
        <v>688</v>
      </c>
      <c r="D731" s="463">
        <v>28063.99</v>
      </c>
      <c r="E731" s="463">
        <v>6159.7309999999998</v>
      </c>
    </row>
    <row r="732" spans="1:5" x14ac:dyDescent="0.2">
      <c r="A732" s="460"/>
      <c r="B732" s="460"/>
      <c r="C732" s="460" t="s">
        <v>747</v>
      </c>
      <c r="D732" s="463">
        <v>289.2</v>
      </c>
      <c r="E732" s="463">
        <v>12.669</v>
      </c>
    </row>
    <row r="733" spans="1:5" x14ac:dyDescent="0.2">
      <c r="A733" s="460"/>
      <c r="B733" s="460"/>
      <c r="C733" s="460" t="s">
        <v>715</v>
      </c>
      <c r="D733" s="463">
        <v>2109.67</v>
      </c>
      <c r="E733" s="463">
        <v>1019.279</v>
      </c>
    </row>
    <row r="734" spans="1:5" x14ac:dyDescent="0.2">
      <c r="A734" s="460"/>
      <c r="B734" s="460"/>
      <c r="C734" s="460" t="s">
        <v>723</v>
      </c>
      <c r="D734" s="463">
        <v>102327.22</v>
      </c>
      <c r="E734" s="463">
        <v>43391.737999999998</v>
      </c>
    </row>
    <row r="735" spans="1:5" x14ac:dyDescent="0.2">
      <c r="A735" s="460"/>
      <c r="B735" s="460"/>
      <c r="C735" s="460" t="s">
        <v>703</v>
      </c>
      <c r="D735" s="463">
        <v>540</v>
      </c>
      <c r="E735" s="463">
        <v>186.614</v>
      </c>
    </row>
    <row r="736" spans="1:5" x14ac:dyDescent="0.2">
      <c r="A736" s="460"/>
      <c r="B736" s="460"/>
      <c r="C736" s="460" t="s">
        <v>691</v>
      </c>
      <c r="D736" s="463">
        <v>1.87</v>
      </c>
      <c r="E736" s="463">
        <v>7.8559999999999999</v>
      </c>
    </row>
    <row r="737" spans="1:5" x14ac:dyDescent="0.2">
      <c r="A737" s="460"/>
      <c r="B737" s="460"/>
      <c r="C737" s="460" t="s">
        <v>749</v>
      </c>
      <c r="D737" s="463">
        <v>5282.1</v>
      </c>
      <c r="E737" s="463">
        <v>819</v>
      </c>
    </row>
    <row r="738" spans="1:5" x14ac:dyDescent="0.2">
      <c r="A738" s="460"/>
      <c r="B738" s="460"/>
      <c r="C738" s="460" t="s">
        <v>731</v>
      </c>
      <c r="D738" s="463">
        <v>12120.6</v>
      </c>
      <c r="E738" s="463">
        <v>16345.023999999999</v>
      </c>
    </row>
    <row r="739" spans="1:5" x14ac:dyDescent="0.2">
      <c r="A739" s="460"/>
      <c r="B739" s="460"/>
      <c r="C739" s="460" t="s">
        <v>738</v>
      </c>
      <c r="D739" s="463">
        <v>250656.24</v>
      </c>
      <c r="E739" s="463">
        <v>212346.73699999999</v>
      </c>
    </row>
    <row r="740" spans="1:5" x14ac:dyDescent="0.2">
      <c r="A740" s="460">
        <v>4819200000</v>
      </c>
      <c r="B740" s="460" t="s">
        <v>662</v>
      </c>
      <c r="C740" s="460" t="s">
        <v>707</v>
      </c>
      <c r="D740" s="463">
        <v>30.6</v>
      </c>
      <c r="E740" s="463">
        <v>0.60599999999999998</v>
      </c>
    </row>
    <row r="741" spans="1:5" s="334" customFormat="1" ht="12.75" customHeight="1" x14ac:dyDescent="0.2">
      <c r="A741" s="571" t="s">
        <v>985</v>
      </c>
      <c r="B741" s="572"/>
      <c r="C741" s="573"/>
      <c r="D741" s="574"/>
      <c r="E741" s="574" t="s">
        <v>1578</v>
      </c>
    </row>
    <row r="742" spans="1:5" x14ac:dyDescent="0.2">
      <c r="A742" s="460"/>
      <c r="B742" s="460"/>
      <c r="C742" s="460" t="s">
        <v>732</v>
      </c>
      <c r="D742" s="463">
        <v>1100</v>
      </c>
      <c r="E742" s="463">
        <v>13.478999999999999</v>
      </c>
    </row>
    <row r="743" spans="1:5" x14ac:dyDescent="0.2">
      <c r="A743" s="460"/>
      <c r="B743" s="460"/>
      <c r="C743" s="460" t="s">
        <v>708</v>
      </c>
      <c r="D743" s="463">
        <v>243</v>
      </c>
      <c r="E743" s="463">
        <v>4.72</v>
      </c>
    </row>
    <row r="744" spans="1:5" x14ac:dyDescent="0.2">
      <c r="A744" s="460"/>
      <c r="B744" s="460"/>
      <c r="C744" s="460" t="s">
        <v>706</v>
      </c>
      <c r="D744" s="463">
        <v>43.95</v>
      </c>
      <c r="E744" s="463">
        <v>20.64</v>
      </c>
    </row>
    <row r="745" spans="1:5" x14ac:dyDescent="0.2">
      <c r="A745" s="460"/>
      <c r="B745" s="460"/>
      <c r="C745" s="460" t="s">
        <v>1208</v>
      </c>
      <c r="D745" s="463">
        <v>536.76</v>
      </c>
      <c r="E745" s="463">
        <v>756</v>
      </c>
    </row>
    <row r="746" spans="1:5" x14ac:dyDescent="0.2">
      <c r="A746" s="460"/>
      <c r="B746" s="460"/>
      <c r="C746" s="460" t="s">
        <v>729</v>
      </c>
      <c r="D746" s="463">
        <v>223607.8</v>
      </c>
      <c r="E746" s="463">
        <v>64799.519999999997</v>
      </c>
    </row>
    <row r="747" spans="1:5" x14ac:dyDescent="0.2">
      <c r="A747" s="460"/>
      <c r="B747" s="460"/>
      <c r="C747" s="460" t="s">
        <v>733</v>
      </c>
      <c r="D747" s="463">
        <v>2439.5300000000002</v>
      </c>
      <c r="E747" s="463">
        <v>1300.0360000000001</v>
      </c>
    </row>
    <row r="748" spans="1:5" x14ac:dyDescent="0.2">
      <c r="A748" s="460"/>
      <c r="B748" s="460"/>
      <c r="C748" s="460" t="s">
        <v>697</v>
      </c>
      <c r="D748" s="463">
        <v>887.9</v>
      </c>
      <c r="E748" s="463">
        <v>24.704000000000001</v>
      </c>
    </row>
    <row r="749" spans="1:5" x14ac:dyDescent="0.2">
      <c r="A749" s="460"/>
      <c r="B749" s="460"/>
      <c r="C749" s="460" t="s">
        <v>692</v>
      </c>
      <c r="D749" s="463">
        <v>114768.64</v>
      </c>
      <c r="E749" s="463">
        <v>99787.474000000002</v>
      </c>
    </row>
    <row r="750" spans="1:5" x14ac:dyDescent="0.2">
      <c r="A750" s="460"/>
      <c r="B750" s="460"/>
      <c r="C750" s="460" t="s">
        <v>695</v>
      </c>
      <c r="D750" s="463">
        <v>593982.48</v>
      </c>
      <c r="E750" s="463">
        <v>52991.656000000003</v>
      </c>
    </row>
    <row r="751" spans="1:5" x14ac:dyDescent="0.2">
      <c r="A751" s="460"/>
      <c r="B751" s="460"/>
      <c r="C751" s="460" t="s">
        <v>709</v>
      </c>
      <c r="D751" s="463">
        <v>3413.34</v>
      </c>
      <c r="E751" s="463">
        <v>752.13</v>
      </c>
    </row>
    <row r="752" spans="1:5" x14ac:dyDescent="0.2">
      <c r="A752" s="460"/>
      <c r="B752" s="460"/>
      <c r="C752" s="460" t="s">
        <v>1209</v>
      </c>
      <c r="D752" s="463">
        <v>306.72000000000003</v>
      </c>
      <c r="E752" s="463">
        <v>432</v>
      </c>
    </row>
    <row r="753" spans="1:5" x14ac:dyDescent="0.2">
      <c r="A753" s="460"/>
      <c r="B753" s="460"/>
      <c r="C753" s="460" t="s">
        <v>700</v>
      </c>
      <c r="D753" s="463">
        <v>235781.78</v>
      </c>
      <c r="E753" s="463">
        <v>17309.326000000001</v>
      </c>
    </row>
    <row r="754" spans="1:5" x14ac:dyDescent="0.2">
      <c r="A754" s="460"/>
      <c r="B754" s="460"/>
      <c r="C754" s="460" t="s">
        <v>730</v>
      </c>
      <c r="D754" s="463">
        <v>420</v>
      </c>
      <c r="E754" s="463">
        <v>53.322000000000003</v>
      </c>
    </row>
    <row r="755" spans="1:5" x14ac:dyDescent="0.2">
      <c r="A755" s="460"/>
      <c r="B755" s="460"/>
      <c r="C755" s="460" t="s">
        <v>734</v>
      </c>
      <c r="D755" s="463">
        <v>450</v>
      </c>
      <c r="E755" s="463">
        <v>48.546999999999997</v>
      </c>
    </row>
    <row r="756" spans="1:5" x14ac:dyDescent="0.2">
      <c r="A756" s="460"/>
      <c r="B756" s="460"/>
      <c r="C756" s="460" t="s">
        <v>689</v>
      </c>
      <c r="D756" s="463">
        <v>53.3</v>
      </c>
      <c r="E756" s="463">
        <v>4.2629999999999999</v>
      </c>
    </row>
    <row r="757" spans="1:5" x14ac:dyDescent="0.2">
      <c r="A757" s="460"/>
      <c r="B757" s="460"/>
      <c r="C757" s="460" t="s">
        <v>687</v>
      </c>
      <c r="D757" s="463">
        <v>18954.21</v>
      </c>
      <c r="E757" s="463">
        <v>1799.07</v>
      </c>
    </row>
    <row r="758" spans="1:5" x14ac:dyDescent="0.2">
      <c r="A758" s="460"/>
      <c r="B758" s="460"/>
      <c r="C758" s="460" t="s">
        <v>693</v>
      </c>
      <c r="D758" s="463">
        <v>6.5</v>
      </c>
      <c r="E758" s="463">
        <v>19.495000000000001</v>
      </c>
    </row>
    <row r="759" spans="1:5" x14ac:dyDescent="0.2">
      <c r="A759" s="460"/>
      <c r="B759" s="460"/>
      <c r="C759" s="460" t="s">
        <v>979</v>
      </c>
      <c r="D759" s="463">
        <v>880.2</v>
      </c>
      <c r="E759" s="463">
        <v>1242</v>
      </c>
    </row>
    <row r="760" spans="1:5" x14ac:dyDescent="0.2">
      <c r="A760" s="460"/>
      <c r="B760" s="460"/>
      <c r="C760" s="460" t="s">
        <v>1210</v>
      </c>
      <c r="D760" s="463">
        <v>1000</v>
      </c>
      <c r="E760" s="463">
        <v>112.1</v>
      </c>
    </row>
    <row r="761" spans="1:5" x14ac:dyDescent="0.2">
      <c r="A761" s="460"/>
      <c r="B761" s="460"/>
      <c r="C761" s="460" t="s">
        <v>711</v>
      </c>
      <c r="D761" s="463">
        <v>30</v>
      </c>
      <c r="E761" s="463">
        <v>0.23599999999999999</v>
      </c>
    </row>
    <row r="762" spans="1:5" x14ac:dyDescent="0.2">
      <c r="A762" s="460"/>
      <c r="B762" s="460"/>
      <c r="C762" s="460" t="s">
        <v>735</v>
      </c>
      <c r="D762" s="463">
        <v>25353.68</v>
      </c>
      <c r="E762" s="463">
        <v>3130.1640000000002</v>
      </c>
    </row>
    <row r="763" spans="1:5" x14ac:dyDescent="0.2">
      <c r="A763" s="460"/>
      <c r="B763" s="460"/>
      <c r="C763" s="460" t="s">
        <v>720</v>
      </c>
      <c r="D763" s="463">
        <v>16.5</v>
      </c>
      <c r="E763" s="463">
        <v>4.83</v>
      </c>
    </row>
    <row r="764" spans="1:5" x14ac:dyDescent="0.2">
      <c r="A764" s="460"/>
      <c r="B764" s="460"/>
      <c r="C764" s="460" t="s">
        <v>712</v>
      </c>
      <c r="D764" s="463">
        <v>2036.7</v>
      </c>
      <c r="E764" s="463">
        <v>954.03300000000002</v>
      </c>
    </row>
    <row r="765" spans="1:5" x14ac:dyDescent="0.2">
      <c r="A765" s="460"/>
      <c r="B765" s="460"/>
      <c r="C765" s="460" t="s">
        <v>702</v>
      </c>
      <c r="D765" s="463">
        <v>389.5</v>
      </c>
      <c r="E765" s="463">
        <v>637</v>
      </c>
    </row>
    <row r="766" spans="1:5" x14ac:dyDescent="0.2">
      <c r="A766" s="460"/>
      <c r="B766" s="460"/>
      <c r="C766" s="460" t="s">
        <v>688</v>
      </c>
      <c r="D766" s="463">
        <v>4291.4799999999996</v>
      </c>
      <c r="E766" s="463">
        <v>276.95299999999997</v>
      </c>
    </row>
    <row r="767" spans="1:5" x14ac:dyDescent="0.2">
      <c r="A767" s="460"/>
      <c r="B767" s="460"/>
      <c r="C767" s="460" t="s">
        <v>747</v>
      </c>
      <c r="D767" s="463">
        <v>1100</v>
      </c>
      <c r="E767" s="463">
        <v>364.96</v>
      </c>
    </row>
    <row r="768" spans="1:5" x14ac:dyDescent="0.2">
      <c r="A768" s="460"/>
      <c r="B768" s="460"/>
      <c r="C768" s="460" t="s">
        <v>1116</v>
      </c>
      <c r="D768" s="463">
        <v>966.32</v>
      </c>
      <c r="E768" s="463">
        <v>1147.6500000000001</v>
      </c>
    </row>
    <row r="769" spans="1:5" x14ac:dyDescent="0.2">
      <c r="A769" s="460"/>
      <c r="B769" s="460"/>
      <c r="C769" s="460" t="s">
        <v>715</v>
      </c>
      <c r="D769" s="463">
        <v>10</v>
      </c>
      <c r="E769" s="463">
        <v>0.29099999999999998</v>
      </c>
    </row>
    <row r="770" spans="1:5" x14ac:dyDescent="0.2">
      <c r="A770" s="460"/>
      <c r="B770" s="460"/>
      <c r="C770" s="460" t="s">
        <v>723</v>
      </c>
      <c r="D770" s="463">
        <v>2934.61</v>
      </c>
      <c r="E770" s="463">
        <v>55.261000000000003</v>
      </c>
    </row>
    <row r="771" spans="1:5" x14ac:dyDescent="0.2">
      <c r="A771" s="460"/>
      <c r="B771" s="460"/>
      <c r="C771" s="460" t="s">
        <v>736</v>
      </c>
      <c r="D771" s="463">
        <v>461.84</v>
      </c>
      <c r="E771" s="463">
        <v>120.846</v>
      </c>
    </row>
    <row r="772" spans="1:5" x14ac:dyDescent="0.2">
      <c r="A772" s="460"/>
      <c r="B772" s="460"/>
      <c r="C772" s="460" t="s">
        <v>691</v>
      </c>
      <c r="D772" s="463">
        <v>6.5</v>
      </c>
      <c r="E772" s="463">
        <v>0.42199999999999999</v>
      </c>
    </row>
    <row r="773" spans="1:5" x14ac:dyDescent="0.2">
      <c r="A773" s="460"/>
      <c r="B773" s="460"/>
      <c r="C773" s="460" t="s">
        <v>694</v>
      </c>
      <c r="D773" s="463">
        <v>14462.05</v>
      </c>
      <c r="E773" s="463">
        <v>3065.1109999999999</v>
      </c>
    </row>
    <row r="774" spans="1:5" x14ac:dyDescent="0.2">
      <c r="A774" s="460"/>
      <c r="B774" s="460"/>
      <c r="C774" s="460" t="s">
        <v>971</v>
      </c>
      <c r="D774" s="463">
        <v>1000</v>
      </c>
      <c r="E774" s="463">
        <v>112.1</v>
      </c>
    </row>
    <row r="775" spans="1:5" x14ac:dyDescent="0.2">
      <c r="A775" s="460"/>
      <c r="B775" s="460"/>
      <c r="C775" s="460" t="s">
        <v>749</v>
      </c>
      <c r="D775" s="463">
        <v>16609.009999999998</v>
      </c>
      <c r="E775" s="463">
        <v>1668.721</v>
      </c>
    </row>
    <row r="776" spans="1:5" s="334" customFormat="1" ht="12.75" customHeight="1" x14ac:dyDescent="0.2">
      <c r="A776" s="571" t="s">
        <v>985</v>
      </c>
      <c r="B776" s="572"/>
      <c r="C776" s="573"/>
      <c r="D776" s="574"/>
      <c r="E776" s="574" t="s">
        <v>1578</v>
      </c>
    </row>
    <row r="777" spans="1:5" x14ac:dyDescent="0.2">
      <c r="A777" s="460"/>
      <c r="B777" s="460"/>
      <c r="C777" s="460" t="s">
        <v>1211</v>
      </c>
      <c r="D777" s="463">
        <v>38.340000000000003</v>
      </c>
      <c r="E777" s="463">
        <v>54</v>
      </c>
    </row>
    <row r="778" spans="1:5" x14ac:dyDescent="0.2">
      <c r="A778" s="460"/>
      <c r="B778" s="460"/>
      <c r="C778" s="460" t="s">
        <v>704</v>
      </c>
      <c r="D778" s="463">
        <v>446.69</v>
      </c>
      <c r="E778" s="463">
        <v>71.730999999999995</v>
      </c>
    </row>
    <row r="779" spans="1:5" x14ac:dyDescent="0.2">
      <c r="A779" s="460"/>
      <c r="B779" s="460"/>
      <c r="C779" s="460" t="s">
        <v>731</v>
      </c>
      <c r="D779" s="463">
        <v>921.6</v>
      </c>
      <c r="E779" s="463">
        <v>183.98</v>
      </c>
    </row>
    <row r="780" spans="1:5" x14ac:dyDescent="0.2">
      <c r="A780" s="460"/>
      <c r="B780" s="460"/>
      <c r="C780" s="460" t="s">
        <v>738</v>
      </c>
      <c r="D780" s="463">
        <v>15419.11</v>
      </c>
      <c r="E780" s="463">
        <v>756.04100000000005</v>
      </c>
    </row>
    <row r="781" spans="1:5" x14ac:dyDescent="0.2">
      <c r="A781" s="460">
        <v>4819301000</v>
      </c>
      <c r="B781" s="460" t="s">
        <v>663</v>
      </c>
      <c r="C781" s="460" t="s">
        <v>729</v>
      </c>
      <c r="D781" s="463">
        <v>3552744.77</v>
      </c>
      <c r="E781" s="463">
        <v>2828772</v>
      </c>
    </row>
    <row r="782" spans="1:5" x14ac:dyDescent="0.2">
      <c r="A782" s="460"/>
      <c r="B782" s="460"/>
      <c r="C782" s="460" t="s">
        <v>692</v>
      </c>
      <c r="D782" s="463">
        <v>53729.19</v>
      </c>
      <c r="E782" s="463">
        <v>46612</v>
      </c>
    </row>
    <row r="783" spans="1:5" x14ac:dyDescent="0.2">
      <c r="A783" s="460"/>
      <c r="B783" s="460"/>
      <c r="C783" s="460" t="s">
        <v>700</v>
      </c>
      <c r="D783" s="463">
        <v>1920727.77</v>
      </c>
      <c r="E783" s="463">
        <v>1305596</v>
      </c>
    </row>
    <row r="784" spans="1:5" x14ac:dyDescent="0.2">
      <c r="A784" s="460"/>
      <c r="B784" s="460"/>
      <c r="C784" s="460" t="s">
        <v>687</v>
      </c>
      <c r="D784" s="463">
        <v>150044.24</v>
      </c>
      <c r="E784" s="463">
        <v>113083.1</v>
      </c>
    </row>
    <row r="785" spans="1:5" x14ac:dyDescent="0.2">
      <c r="A785" s="460">
        <v>4819309000</v>
      </c>
      <c r="B785" s="460" t="s">
        <v>664</v>
      </c>
      <c r="C785" s="460" t="s">
        <v>708</v>
      </c>
      <c r="D785" s="463">
        <v>1</v>
      </c>
      <c r="E785" s="463">
        <v>67.75</v>
      </c>
    </row>
    <row r="786" spans="1:5" x14ac:dyDescent="0.2">
      <c r="A786" s="460"/>
      <c r="B786" s="460"/>
      <c r="C786" s="460" t="s">
        <v>692</v>
      </c>
      <c r="D786" s="463">
        <v>535.58000000000004</v>
      </c>
      <c r="E786" s="463">
        <v>62.917999999999999</v>
      </c>
    </row>
    <row r="787" spans="1:5" x14ac:dyDescent="0.2">
      <c r="A787" s="460"/>
      <c r="B787" s="460"/>
      <c r="C787" s="460" t="s">
        <v>687</v>
      </c>
      <c r="D787" s="463">
        <v>410</v>
      </c>
      <c r="E787" s="463">
        <v>2.8159999999999998</v>
      </c>
    </row>
    <row r="788" spans="1:5" x14ac:dyDescent="0.2">
      <c r="A788" s="460"/>
      <c r="B788" s="460"/>
      <c r="C788" s="460" t="s">
        <v>712</v>
      </c>
      <c r="D788" s="463">
        <v>3</v>
      </c>
      <c r="E788" s="463">
        <v>1.4690000000000001</v>
      </c>
    </row>
    <row r="789" spans="1:5" x14ac:dyDescent="0.2">
      <c r="A789" s="460"/>
      <c r="B789" s="460"/>
      <c r="C789" s="460" t="s">
        <v>688</v>
      </c>
      <c r="D789" s="463">
        <v>6</v>
      </c>
      <c r="E789" s="463">
        <v>6</v>
      </c>
    </row>
    <row r="790" spans="1:5" x14ac:dyDescent="0.2">
      <c r="A790" s="460"/>
      <c r="B790" s="460"/>
      <c r="C790" s="460" t="s">
        <v>738</v>
      </c>
      <c r="D790" s="463">
        <v>16800</v>
      </c>
      <c r="E790" s="463">
        <v>24902.5</v>
      </c>
    </row>
    <row r="791" spans="1:5" x14ac:dyDescent="0.2">
      <c r="A791" s="460">
        <v>4819400000</v>
      </c>
      <c r="B791" s="460" t="s">
        <v>665</v>
      </c>
      <c r="C791" s="460" t="s">
        <v>707</v>
      </c>
      <c r="D791" s="463">
        <v>162</v>
      </c>
      <c r="E791" s="463">
        <v>10.656000000000001</v>
      </c>
    </row>
    <row r="792" spans="1:5" x14ac:dyDescent="0.2">
      <c r="A792" s="460"/>
      <c r="B792" s="460"/>
      <c r="C792" s="460" t="s">
        <v>981</v>
      </c>
      <c r="D792" s="463">
        <v>5</v>
      </c>
      <c r="E792" s="463">
        <v>9.2999999999999999E-2</v>
      </c>
    </row>
    <row r="793" spans="1:5" x14ac:dyDescent="0.2">
      <c r="A793" s="460"/>
      <c r="B793" s="460"/>
      <c r="C793" s="460" t="s">
        <v>753</v>
      </c>
      <c r="D793" s="463">
        <v>5</v>
      </c>
      <c r="E793" s="463">
        <v>8.5000000000000006E-2</v>
      </c>
    </row>
    <row r="794" spans="1:5" x14ac:dyDescent="0.2">
      <c r="A794" s="460"/>
      <c r="B794" s="460"/>
      <c r="C794" s="460" t="s">
        <v>729</v>
      </c>
      <c r="D794" s="463">
        <v>6738.07</v>
      </c>
      <c r="E794" s="463">
        <v>863.81399999999996</v>
      </c>
    </row>
    <row r="795" spans="1:5" x14ac:dyDescent="0.2">
      <c r="A795" s="460"/>
      <c r="B795" s="460"/>
      <c r="C795" s="460" t="s">
        <v>726</v>
      </c>
      <c r="D795" s="463">
        <v>128</v>
      </c>
      <c r="E795" s="463">
        <v>1.544</v>
      </c>
    </row>
    <row r="796" spans="1:5" x14ac:dyDescent="0.2">
      <c r="A796" s="460"/>
      <c r="B796" s="460"/>
      <c r="C796" s="460" t="s">
        <v>697</v>
      </c>
      <c r="D796" s="463">
        <v>180</v>
      </c>
      <c r="E796" s="463">
        <v>16.158000000000001</v>
      </c>
    </row>
    <row r="797" spans="1:5" x14ac:dyDescent="0.2">
      <c r="A797" s="460"/>
      <c r="B797" s="460"/>
      <c r="C797" s="460" t="s">
        <v>692</v>
      </c>
      <c r="D797" s="463">
        <v>48227.360000000001</v>
      </c>
      <c r="E797" s="463">
        <v>8171.9849999999997</v>
      </c>
    </row>
    <row r="798" spans="1:5" x14ac:dyDescent="0.2">
      <c r="A798" s="460"/>
      <c r="B798" s="460"/>
      <c r="C798" s="460" t="s">
        <v>698</v>
      </c>
      <c r="D798" s="463">
        <v>28.5</v>
      </c>
      <c r="E798" s="463">
        <v>14.037000000000001</v>
      </c>
    </row>
    <row r="799" spans="1:5" x14ac:dyDescent="0.2">
      <c r="A799" s="460"/>
      <c r="B799" s="460"/>
      <c r="C799" s="460" t="s">
        <v>695</v>
      </c>
      <c r="D799" s="463">
        <v>67080.78</v>
      </c>
      <c r="E799" s="463">
        <v>5550.8270000000002</v>
      </c>
    </row>
    <row r="800" spans="1:5" x14ac:dyDescent="0.2">
      <c r="A800" s="460"/>
      <c r="B800" s="460"/>
      <c r="C800" s="460" t="s">
        <v>705</v>
      </c>
      <c r="D800" s="463">
        <v>5</v>
      </c>
      <c r="E800" s="463">
        <v>2.1469999999999998</v>
      </c>
    </row>
    <row r="801" spans="1:5" x14ac:dyDescent="0.2">
      <c r="A801" s="460"/>
      <c r="B801" s="460"/>
      <c r="C801" s="460" t="s">
        <v>709</v>
      </c>
      <c r="D801" s="463">
        <v>3674.26</v>
      </c>
      <c r="E801" s="463">
        <v>312.61200000000002</v>
      </c>
    </row>
    <row r="802" spans="1:5" x14ac:dyDescent="0.2">
      <c r="A802" s="460"/>
      <c r="B802" s="460"/>
      <c r="C802" s="460" t="s">
        <v>699</v>
      </c>
      <c r="D802" s="463">
        <v>3591.87</v>
      </c>
      <c r="E802" s="463">
        <v>550.75599999999997</v>
      </c>
    </row>
    <row r="803" spans="1:5" x14ac:dyDescent="0.2">
      <c r="A803" s="460"/>
      <c r="B803" s="460"/>
      <c r="C803" s="460" t="s">
        <v>700</v>
      </c>
      <c r="D803" s="463">
        <v>10648.92</v>
      </c>
      <c r="E803" s="463">
        <v>749.755</v>
      </c>
    </row>
    <row r="804" spans="1:5" x14ac:dyDescent="0.2">
      <c r="A804" s="460"/>
      <c r="B804" s="460"/>
      <c r="C804" s="460" t="s">
        <v>689</v>
      </c>
      <c r="D804" s="463">
        <v>8617.83</v>
      </c>
      <c r="E804" s="463">
        <v>369.44600000000003</v>
      </c>
    </row>
    <row r="805" spans="1:5" x14ac:dyDescent="0.2">
      <c r="A805" s="460"/>
      <c r="B805" s="460"/>
      <c r="C805" s="460" t="s">
        <v>687</v>
      </c>
      <c r="D805" s="463">
        <v>28900.5</v>
      </c>
      <c r="E805" s="463">
        <v>2681.9989999999998</v>
      </c>
    </row>
    <row r="806" spans="1:5" x14ac:dyDescent="0.2">
      <c r="A806" s="460"/>
      <c r="B806" s="460"/>
      <c r="C806" s="460" t="s">
        <v>750</v>
      </c>
      <c r="D806" s="463">
        <v>3</v>
      </c>
      <c r="E806" s="463">
        <v>13.143000000000001</v>
      </c>
    </row>
    <row r="807" spans="1:5" x14ac:dyDescent="0.2">
      <c r="A807" s="460"/>
      <c r="B807" s="460"/>
      <c r="C807" s="460" t="s">
        <v>712</v>
      </c>
      <c r="D807" s="463">
        <v>268.39999999999998</v>
      </c>
      <c r="E807" s="463">
        <v>106.41800000000001</v>
      </c>
    </row>
    <row r="808" spans="1:5" x14ac:dyDescent="0.2">
      <c r="A808" s="460"/>
      <c r="B808" s="460"/>
      <c r="C808" s="460" t="s">
        <v>702</v>
      </c>
      <c r="D808" s="463">
        <v>10</v>
      </c>
      <c r="E808" s="463">
        <v>0.42799999999999999</v>
      </c>
    </row>
    <row r="809" spans="1:5" x14ac:dyDescent="0.2">
      <c r="A809" s="460"/>
      <c r="B809" s="460"/>
      <c r="C809" s="460" t="s">
        <v>727</v>
      </c>
      <c r="D809" s="463">
        <v>1.5</v>
      </c>
      <c r="E809" s="463">
        <v>2.5999999999999999E-2</v>
      </c>
    </row>
    <row r="810" spans="1:5" x14ac:dyDescent="0.2">
      <c r="A810" s="460"/>
      <c r="B810" s="460"/>
      <c r="C810" s="460" t="s">
        <v>688</v>
      </c>
      <c r="D810" s="463">
        <v>32807.89</v>
      </c>
      <c r="E810" s="463">
        <v>4062.886</v>
      </c>
    </row>
    <row r="811" spans="1:5" s="334" customFormat="1" ht="12.75" customHeight="1" x14ac:dyDescent="0.2">
      <c r="A811" s="571" t="s">
        <v>985</v>
      </c>
      <c r="B811" s="572"/>
      <c r="C811" s="573"/>
      <c r="D811" s="574"/>
      <c r="E811" s="574" t="s">
        <v>1578</v>
      </c>
    </row>
    <row r="812" spans="1:5" x14ac:dyDescent="0.2">
      <c r="A812" s="460"/>
      <c r="B812" s="460"/>
      <c r="C812" s="460" t="s">
        <v>722</v>
      </c>
      <c r="D812" s="463">
        <v>566</v>
      </c>
      <c r="E812" s="463">
        <v>9.4320000000000004</v>
      </c>
    </row>
    <row r="813" spans="1:5" x14ac:dyDescent="0.2">
      <c r="A813" s="460"/>
      <c r="B813" s="460"/>
      <c r="C813" s="460" t="s">
        <v>715</v>
      </c>
      <c r="D813" s="463">
        <v>113</v>
      </c>
      <c r="E813" s="463">
        <v>49.667000000000002</v>
      </c>
    </row>
    <row r="814" spans="1:5" x14ac:dyDescent="0.2">
      <c r="A814" s="460"/>
      <c r="B814" s="460"/>
      <c r="C814" s="460" t="s">
        <v>723</v>
      </c>
      <c r="D814" s="463">
        <v>59289.09</v>
      </c>
      <c r="E814" s="463">
        <v>10292.697</v>
      </c>
    </row>
    <row r="815" spans="1:5" x14ac:dyDescent="0.2">
      <c r="A815" s="460"/>
      <c r="B815" s="460"/>
      <c r="C815" s="460" t="s">
        <v>736</v>
      </c>
      <c r="D815" s="463">
        <v>1968</v>
      </c>
      <c r="E815" s="463">
        <v>35.046999999999997</v>
      </c>
    </row>
    <row r="816" spans="1:5" x14ac:dyDescent="0.2">
      <c r="A816" s="460"/>
      <c r="B816" s="460"/>
      <c r="C816" s="460" t="s">
        <v>719</v>
      </c>
      <c r="D816" s="463">
        <v>43.2</v>
      </c>
      <c r="E816" s="463">
        <v>1.2</v>
      </c>
    </row>
    <row r="817" spans="1:5" x14ac:dyDescent="0.2">
      <c r="A817" s="460"/>
      <c r="B817" s="460"/>
      <c r="C817" s="460" t="s">
        <v>703</v>
      </c>
      <c r="D817" s="463">
        <v>40</v>
      </c>
      <c r="E817" s="463">
        <v>9.1649999999999991</v>
      </c>
    </row>
    <row r="818" spans="1:5" x14ac:dyDescent="0.2">
      <c r="A818" s="460"/>
      <c r="B818" s="460"/>
      <c r="C818" s="460" t="s">
        <v>691</v>
      </c>
      <c r="D818" s="463">
        <v>22.63</v>
      </c>
      <c r="E818" s="463">
        <v>3.9670000000000001</v>
      </c>
    </row>
    <row r="819" spans="1:5" x14ac:dyDescent="0.2">
      <c r="A819" s="460"/>
      <c r="B819" s="460"/>
      <c r="C819" s="460" t="s">
        <v>694</v>
      </c>
      <c r="D819" s="463">
        <v>4292.59</v>
      </c>
      <c r="E819" s="463">
        <v>248.965</v>
      </c>
    </row>
    <row r="820" spans="1:5" x14ac:dyDescent="0.2">
      <c r="A820" s="460"/>
      <c r="B820" s="460"/>
      <c r="C820" s="460" t="s">
        <v>749</v>
      </c>
      <c r="D820" s="463">
        <v>90</v>
      </c>
      <c r="E820" s="463">
        <v>31.3</v>
      </c>
    </row>
    <row r="821" spans="1:5" x14ac:dyDescent="0.2">
      <c r="A821" s="460"/>
      <c r="B821" s="460"/>
      <c r="C821" s="460" t="s">
        <v>744</v>
      </c>
      <c r="D821" s="463">
        <v>5</v>
      </c>
      <c r="E821" s="463">
        <v>8.5000000000000006E-2</v>
      </c>
    </row>
    <row r="822" spans="1:5" x14ac:dyDescent="0.2">
      <c r="A822" s="460"/>
      <c r="B822" s="460"/>
      <c r="C822" s="460" t="s">
        <v>704</v>
      </c>
      <c r="D822" s="463">
        <v>1</v>
      </c>
      <c r="E822" s="463">
        <v>7.5999999999999998E-2</v>
      </c>
    </row>
    <row r="823" spans="1:5" x14ac:dyDescent="0.2">
      <c r="A823" s="460"/>
      <c r="B823" s="460"/>
      <c r="C823" s="460" t="s">
        <v>984</v>
      </c>
      <c r="D823" s="463">
        <v>123</v>
      </c>
      <c r="E823" s="463">
        <v>2.1749999999999998</v>
      </c>
    </row>
    <row r="824" spans="1:5" x14ac:dyDescent="0.2">
      <c r="A824" s="460"/>
      <c r="B824" s="460"/>
      <c r="C824" s="460" t="s">
        <v>1212</v>
      </c>
      <c r="D824" s="463">
        <v>4</v>
      </c>
      <c r="E824" s="463">
        <v>6.7000000000000004E-2</v>
      </c>
    </row>
    <row r="825" spans="1:5" x14ac:dyDescent="0.2">
      <c r="A825" s="460">
        <v>4819500000</v>
      </c>
      <c r="B825" s="460" t="s">
        <v>666</v>
      </c>
      <c r="C825" s="460" t="s">
        <v>729</v>
      </c>
      <c r="D825" s="463">
        <v>569491.49</v>
      </c>
      <c r="E825" s="463">
        <v>121934.147</v>
      </c>
    </row>
    <row r="826" spans="1:5" x14ac:dyDescent="0.2">
      <c r="A826" s="460"/>
      <c r="B826" s="460"/>
      <c r="C826" s="460" t="s">
        <v>692</v>
      </c>
      <c r="D826" s="463">
        <v>41126.6</v>
      </c>
      <c r="E826" s="463">
        <v>13208.632</v>
      </c>
    </row>
    <row r="827" spans="1:5" x14ac:dyDescent="0.2">
      <c r="A827" s="460"/>
      <c r="B827" s="460"/>
      <c r="C827" s="460" t="s">
        <v>695</v>
      </c>
      <c r="D827" s="463">
        <v>48545.27</v>
      </c>
      <c r="E827" s="463">
        <v>7303.7489999999998</v>
      </c>
    </row>
    <row r="828" spans="1:5" x14ac:dyDescent="0.2">
      <c r="A828" s="460"/>
      <c r="B828" s="460"/>
      <c r="C828" s="460" t="s">
        <v>709</v>
      </c>
      <c r="D828" s="463">
        <v>49.66</v>
      </c>
      <c r="E828" s="463">
        <v>2.391</v>
      </c>
    </row>
    <row r="829" spans="1:5" x14ac:dyDescent="0.2">
      <c r="A829" s="460"/>
      <c r="B829" s="460"/>
      <c r="C829" s="460" t="s">
        <v>699</v>
      </c>
      <c r="D829" s="463">
        <v>3136.36</v>
      </c>
      <c r="E829" s="463">
        <v>375.69799999999998</v>
      </c>
    </row>
    <row r="830" spans="1:5" x14ac:dyDescent="0.2">
      <c r="A830" s="460"/>
      <c r="B830" s="460"/>
      <c r="C830" s="460" t="s">
        <v>700</v>
      </c>
      <c r="D830" s="463">
        <v>606609.73</v>
      </c>
      <c r="E830" s="463">
        <v>111077.87</v>
      </c>
    </row>
    <row r="831" spans="1:5" x14ac:dyDescent="0.2">
      <c r="A831" s="460"/>
      <c r="B831" s="460"/>
      <c r="C831" s="460" t="s">
        <v>688</v>
      </c>
      <c r="D831" s="463">
        <v>8450</v>
      </c>
      <c r="E831" s="463">
        <v>1097</v>
      </c>
    </row>
    <row r="832" spans="1:5" x14ac:dyDescent="0.2">
      <c r="A832" s="460"/>
      <c r="B832" s="460"/>
      <c r="C832" s="460" t="s">
        <v>747</v>
      </c>
      <c r="D832" s="463">
        <v>0.2</v>
      </c>
      <c r="E832" s="463">
        <v>44.49</v>
      </c>
    </row>
    <row r="833" spans="1:5" x14ac:dyDescent="0.2">
      <c r="A833" s="460"/>
      <c r="B833" s="460"/>
      <c r="C833" s="460" t="s">
        <v>1116</v>
      </c>
      <c r="D833" s="463">
        <v>563.75</v>
      </c>
      <c r="E833" s="463">
        <v>580.65</v>
      </c>
    </row>
    <row r="834" spans="1:5" x14ac:dyDescent="0.2">
      <c r="A834" s="460"/>
      <c r="B834" s="460"/>
      <c r="C834" s="460" t="s">
        <v>723</v>
      </c>
      <c r="D834" s="463">
        <v>1325874.3400000001</v>
      </c>
      <c r="E834" s="463">
        <v>141939</v>
      </c>
    </row>
    <row r="835" spans="1:5" x14ac:dyDescent="0.2">
      <c r="A835" s="460"/>
      <c r="B835" s="460"/>
      <c r="C835" s="460" t="s">
        <v>704</v>
      </c>
      <c r="D835" s="463">
        <v>9216.0499999999993</v>
      </c>
      <c r="E835" s="463">
        <v>2958.7489999999998</v>
      </c>
    </row>
    <row r="836" spans="1:5" x14ac:dyDescent="0.2">
      <c r="A836" s="460"/>
      <c r="B836" s="460"/>
      <c r="C836" s="460" t="s">
        <v>731</v>
      </c>
      <c r="D836" s="463">
        <v>580434.91</v>
      </c>
      <c r="E836" s="463">
        <v>65265.921999999999</v>
      </c>
    </row>
    <row r="837" spans="1:5" x14ac:dyDescent="0.2">
      <c r="A837" s="460">
        <v>4819600000</v>
      </c>
      <c r="B837" s="460" t="s">
        <v>667</v>
      </c>
      <c r="C837" s="460" t="s">
        <v>696</v>
      </c>
      <c r="D837" s="463">
        <v>50</v>
      </c>
      <c r="E837" s="463">
        <v>15.025</v>
      </c>
    </row>
    <row r="838" spans="1:5" x14ac:dyDescent="0.2">
      <c r="A838" s="460"/>
      <c r="B838" s="460"/>
      <c r="C838" s="460" t="s">
        <v>732</v>
      </c>
      <c r="D838" s="463">
        <v>140</v>
      </c>
      <c r="E838" s="463">
        <v>4.7110000000000003</v>
      </c>
    </row>
    <row r="839" spans="1:5" x14ac:dyDescent="0.2">
      <c r="A839" s="460"/>
      <c r="B839" s="460"/>
      <c r="C839" s="460" t="s">
        <v>692</v>
      </c>
      <c r="D839" s="463">
        <v>5191.3</v>
      </c>
      <c r="E839" s="463">
        <v>683.54499999999996</v>
      </c>
    </row>
    <row r="840" spans="1:5" x14ac:dyDescent="0.2">
      <c r="A840" s="460"/>
      <c r="B840" s="460"/>
      <c r="C840" s="460" t="s">
        <v>698</v>
      </c>
      <c r="D840" s="463">
        <v>32.22</v>
      </c>
      <c r="E840" s="463">
        <v>5.0629999999999997</v>
      </c>
    </row>
    <row r="841" spans="1:5" x14ac:dyDescent="0.2">
      <c r="A841" s="460"/>
      <c r="B841" s="460"/>
      <c r="C841" s="460" t="s">
        <v>695</v>
      </c>
      <c r="D841" s="463">
        <v>1403.36</v>
      </c>
      <c r="E841" s="463">
        <v>231.00800000000001</v>
      </c>
    </row>
    <row r="842" spans="1:5" x14ac:dyDescent="0.2">
      <c r="A842" s="460"/>
      <c r="B842" s="460"/>
      <c r="C842" s="460" t="s">
        <v>700</v>
      </c>
      <c r="D842" s="463">
        <v>96.66</v>
      </c>
      <c r="E842" s="463">
        <v>16.724</v>
      </c>
    </row>
    <row r="843" spans="1:5" x14ac:dyDescent="0.2">
      <c r="A843" s="460"/>
      <c r="B843" s="460"/>
      <c r="C843" s="460" t="s">
        <v>687</v>
      </c>
      <c r="D843" s="463">
        <v>70852.289999999994</v>
      </c>
      <c r="E843" s="463">
        <v>14258.385</v>
      </c>
    </row>
    <row r="844" spans="1:5" x14ac:dyDescent="0.2">
      <c r="A844" s="460"/>
      <c r="B844" s="460"/>
      <c r="C844" s="460" t="s">
        <v>693</v>
      </c>
      <c r="D844" s="463">
        <v>248.4</v>
      </c>
      <c r="E844" s="463">
        <v>2.6419999999999999</v>
      </c>
    </row>
    <row r="845" spans="1:5" x14ac:dyDescent="0.2">
      <c r="A845" s="460"/>
      <c r="B845" s="460"/>
      <c r="C845" s="460" t="s">
        <v>723</v>
      </c>
      <c r="D845" s="463">
        <v>36</v>
      </c>
      <c r="E845" s="463">
        <v>1.0189999999999999</v>
      </c>
    </row>
    <row r="846" spans="1:5" s="334" customFormat="1" ht="12.75" customHeight="1" x14ac:dyDescent="0.2">
      <c r="A846" s="571" t="s">
        <v>985</v>
      </c>
      <c r="B846" s="572"/>
      <c r="C846" s="573"/>
      <c r="D846" s="574"/>
      <c r="E846" s="574" t="s">
        <v>1578</v>
      </c>
    </row>
    <row r="847" spans="1:5" x14ac:dyDescent="0.2">
      <c r="A847" s="460"/>
      <c r="B847" s="460"/>
      <c r="C847" s="460" t="s">
        <v>703</v>
      </c>
      <c r="D847" s="463">
        <v>360</v>
      </c>
      <c r="E847" s="463">
        <v>3.0990000000000002</v>
      </c>
    </row>
    <row r="848" spans="1:5" x14ac:dyDescent="0.2">
      <c r="A848" s="460"/>
      <c r="B848" s="460"/>
      <c r="C848" s="460" t="s">
        <v>694</v>
      </c>
      <c r="D848" s="463">
        <v>1660</v>
      </c>
      <c r="E848" s="463">
        <v>26.724</v>
      </c>
    </row>
    <row r="849" spans="1:5" x14ac:dyDescent="0.2">
      <c r="A849" s="460"/>
      <c r="B849" s="460"/>
      <c r="C849" s="460" t="s">
        <v>731</v>
      </c>
      <c r="D849" s="463">
        <v>216</v>
      </c>
      <c r="E849" s="463">
        <v>3.012</v>
      </c>
    </row>
    <row r="850" spans="1:5" x14ac:dyDescent="0.2">
      <c r="A850" s="460">
        <v>4821100000</v>
      </c>
      <c r="B850" s="460" t="s">
        <v>668</v>
      </c>
      <c r="C850" s="460" t="s">
        <v>707</v>
      </c>
      <c r="D850" s="463">
        <v>23.73</v>
      </c>
      <c r="E850" s="463">
        <v>146.52099999999999</v>
      </c>
    </row>
    <row r="851" spans="1:5" x14ac:dyDescent="0.2">
      <c r="A851" s="460"/>
      <c r="B851" s="460"/>
      <c r="C851" s="460" t="s">
        <v>708</v>
      </c>
      <c r="D851" s="463">
        <v>20</v>
      </c>
      <c r="E851" s="463">
        <v>0.42599999999999999</v>
      </c>
    </row>
    <row r="852" spans="1:5" x14ac:dyDescent="0.2">
      <c r="A852" s="460"/>
      <c r="B852" s="460"/>
      <c r="C852" s="460" t="s">
        <v>706</v>
      </c>
      <c r="D852" s="463">
        <v>120</v>
      </c>
      <c r="E852" s="463">
        <v>1.0209999999999999</v>
      </c>
    </row>
    <row r="853" spans="1:5" x14ac:dyDescent="0.2">
      <c r="A853" s="460"/>
      <c r="B853" s="460"/>
      <c r="C853" s="460" t="s">
        <v>729</v>
      </c>
      <c r="D853" s="463">
        <v>2578.2600000000002</v>
      </c>
      <c r="E853" s="463">
        <v>398.55700000000002</v>
      </c>
    </row>
    <row r="854" spans="1:5" x14ac:dyDescent="0.2">
      <c r="A854" s="460"/>
      <c r="B854" s="460"/>
      <c r="C854" s="460" t="s">
        <v>733</v>
      </c>
      <c r="D854" s="463">
        <v>3525.45</v>
      </c>
      <c r="E854" s="463">
        <v>71.025000000000006</v>
      </c>
    </row>
    <row r="855" spans="1:5" x14ac:dyDescent="0.2">
      <c r="A855" s="460"/>
      <c r="B855" s="460"/>
      <c r="C855" s="460" t="s">
        <v>697</v>
      </c>
      <c r="D855" s="463">
        <v>926.8</v>
      </c>
      <c r="E855" s="463">
        <v>96.292000000000002</v>
      </c>
    </row>
    <row r="856" spans="1:5" x14ac:dyDescent="0.2">
      <c r="A856" s="460"/>
      <c r="B856" s="460"/>
      <c r="C856" s="460" t="s">
        <v>692</v>
      </c>
      <c r="D856" s="463">
        <v>21220.77</v>
      </c>
      <c r="E856" s="463">
        <v>3156.58</v>
      </c>
    </row>
    <row r="857" spans="1:5" x14ac:dyDescent="0.2">
      <c r="A857" s="460"/>
      <c r="B857" s="460"/>
      <c r="C857" s="460" t="s">
        <v>695</v>
      </c>
      <c r="D857" s="463">
        <v>315434.74</v>
      </c>
      <c r="E857" s="463">
        <v>44118.961000000003</v>
      </c>
    </row>
    <row r="858" spans="1:5" x14ac:dyDescent="0.2">
      <c r="A858" s="460"/>
      <c r="B858" s="460"/>
      <c r="C858" s="460" t="s">
        <v>709</v>
      </c>
      <c r="D858" s="463">
        <v>16980.2</v>
      </c>
      <c r="E858" s="463">
        <v>1346.3689999999999</v>
      </c>
    </row>
    <row r="859" spans="1:5" x14ac:dyDescent="0.2">
      <c r="A859" s="460"/>
      <c r="B859" s="460"/>
      <c r="C859" s="460" t="s">
        <v>700</v>
      </c>
      <c r="D859" s="463">
        <v>359117.25</v>
      </c>
      <c r="E859" s="463">
        <v>25973.007000000001</v>
      </c>
    </row>
    <row r="860" spans="1:5" x14ac:dyDescent="0.2">
      <c r="A860" s="460"/>
      <c r="B860" s="460"/>
      <c r="C860" s="460" t="s">
        <v>730</v>
      </c>
      <c r="D860" s="463">
        <v>3627.05</v>
      </c>
      <c r="E860" s="463">
        <v>194.63399999999999</v>
      </c>
    </row>
    <row r="861" spans="1:5" x14ac:dyDescent="0.2">
      <c r="A861" s="460"/>
      <c r="B861" s="460"/>
      <c r="C861" s="460" t="s">
        <v>689</v>
      </c>
      <c r="D861" s="463">
        <v>943.8</v>
      </c>
      <c r="E861" s="463">
        <v>114.242</v>
      </c>
    </row>
    <row r="862" spans="1:5" x14ac:dyDescent="0.2">
      <c r="A862" s="460"/>
      <c r="B862" s="460"/>
      <c r="C862" s="460" t="s">
        <v>687</v>
      </c>
      <c r="D862" s="463">
        <v>48569.11</v>
      </c>
      <c r="E862" s="463">
        <v>4382.9809999999998</v>
      </c>
    </row>
    <row r="863" spans="1:5" x14ac:dyDescent="0.2">
      <c r="A863" s="460"/>
      <c r="B863" s="460"/>
      <c r="C863" s="460" t="s">
        <v>701</v>
      </c>
      <c r="D863" s="463">
        <v>13994.4</v>
      </c>
      <c r="E863" s="463">
        <v>1933</v>
      </c>
    </row>
    <row r="864" spans="1:5" x14ac:dyDescent="0.2">
      <c r="A864" s="460"/>
      <c r="B864" s="460"/>
      <c r="C864" s="460" t="s">
        <v>693</v>
      </c>
      <c r="D864" s="463">
        <v>54.87</v>
      </c>
      <c r="E864" s="463">
        <v>10.249000000000001</v>
      </c>
    </row>
    <row r="865" spans="1:5" x14ac:dyDescent="0.2">
      <c r="A865" s="460"/>
      <c r="B865" s="460"/>
      <c r="C865" s="460" t="s">
        <v>711</v>
      </c>
      <c r="D865" s="463">
        <v>11489.9</v>
      </c>
      <c r="E865" s="463">
        <v>981.02</v>
      </c>
    </row>
    <row r="866" spans="1:5" x14ac:dyDescent="0.2">
      <c r="A866" s="460"/>
      <c r="B866" s="460"/>
      <c r="C866" s="460" t="s">
        <v>735</v>
      </c>
      <c r="D866" s="463">
        <v>169720.69</v>
      </c>
      <c r="E866" s="463">
        <v>16625.473999999998</v>
      </c>
    </row>
    <row r="867" spans="1:5" x14ac:dyDescent="0.2">
      <c r="A867" s="460"/>
      <c r="B867" s="460"/>
      <c r="C867" s="460" t="s">
        <v>720</v>
      </c>
      <c r="D867" s="463">
        <v>121.7</v>
      </c>
      <c r="E867" s="463">
        <v>121.7</v>
      </c>
    </row>
    <row r="868" spans="1:5" x14ac:dyDescent="0.2">
      <c r="A868" s="460"/>
      <c r="B868" s="460"/>
      <c r="C868" s="460" t="s">
        <v>712</v>
      </c>
      <c r="D868" s="463">
        <v>60.15</v>
      </c>
      <c r="E868" s="463">
        <v>201.35</v>
      </c>
    </row>
    <row r="869" spans="1:5" x14ac:dyDescent="0.2">
      <c r="A869" s="460"/>
      <c r="B869" s="460"/>
      <c r="C869" s="460" t="s">
        <v>702</v>
      </c>
      <c r="D869" s="463">
        <v>50</v>
      </c>
      <c r="E869" s="463">
        <v>1.55</v>
      </c>
    </row>
    <row r="870" spans="1:5" x14ac:dyDescent="0.2">
      <c r="A870" s="460"/>
      <c r="B870" s="460"/>
      <c r="C870" s="460" t="s">
        <v>688</v>
      </c>
      <c r="D870" s="463">
        <v>9132.5400000000009</v>
      </c>
      <c r="E870" s="463">
        <v>1580.25</v>
      </c>
    </row>
    <row r="871" spans="1:5" x14ac:dyDescent="0.2">
      <c r="A871" s="460"/>
      <c r="B871" s="460"/>
      <c r="C871" s="460" t="s">
        <v>1106</v>
      </c>
      <c r="D871" s="463">
        <v>10</v>
      </c>
      <c r="E871" s="463">
        <v>1.5</v>
      </c>
    </row>
    <row r="872" spans="1:5" x14ac:dyDescent="0.2">
      <c r="A872" s="460"/>
      <c r="B872" s="460"/>
      <c r="C872" s="460" t="s">
        <v>722</v>
      </c>
      <c r="D872" s="463">
        <v>18</v>
      </c>
      <c r="E872" s="463">
        <v>0.72899999999999998</v>
      </c>
    </row>
    <row r="873" spans="1:5" x14ac:dyDescent="0.2">
      <c r="A873" s="460"/>
      <c r="B873" s="460"/>
      <c r="C873" s="460" t="s">
        <v>715</v>
      </c>
      <c r="D873" s="463">
        <v>5.14</v>
      </c>
      <c r="E873" s="463">
        <v>1.0249999999999999</v>
      </c>
    </row>
    <row r="874" spans="1:5" x14ac:dyDescent="0.2">
      <c r="A874" s="460"/>
      <c r="B874" s="460"/>
      <c r="C874" s="460" t="s">
        <v>723</v>
      </c>
      <c r="D874" s="463">
        <v>523.25</v>
      </c>
      <c r="E874" s="463">
        <v>47.005000000000003</v>
      </c>
    </row>
    <row r="875" spans="1:5" x14ac:dyDescent="0.2">
      <c r="A875" s="460"/>
      <c r="B875" s="460"/>
      <c r="C875" s="460" t="s">
        <v>736</v>
      </c>
      <c r="D875" s="463">
        <v>16.98</v>
      </c>
      <c r="E875" s="463">
        <v>10.428000000000001</v>
      </c>
    </row>
    <row r="876" spans="1:5" x14ac:dyDescent="0.2">
      <c r="A876" s="460"/>
      <c r="B876" s="460"/>
      <c r="C876" s="460" t="s">
        <v>691</v>
      </c>
      <c r="D876" s="463">
        <v>2281.1799999999998</v>
      </c>
      <c r="E876" s="463">
        <v>203.465</v>
      </c>
    </row>
    <row r="877" spans="1:5" x14ac:dyDescent="0.2">
      <c r="A877" s="460"/>
      <c r="B877" s="460"/>
      <c r="C877" s="460" t="s">
        <v>694</v>
      </c>
      <c r="D877" s="463">
        <v>7727.76</v>
      </c>
      <c r="E877" s="463">
        <v>99.355999999999995</v>
      </c>
    </row>
    <row r="878" spans="1:5" x14ac:dyDescent="0.2">
      <c r="A878" s="460"/>
      <c r="B878" s="460"/>
      <c r="C878" s="460" t="s">
        <v>749</v>
      </c>
      <c r="D878" s="463">
        <v>6</v>
      </c>
      <c r="E878" s="463">
        <v>4.8330000000000002</v>
      </c>
    </row>
    <row r="879" spans="1:5" x14ac:dyDescent="0.2">
      <c r="A879" s="460"/>
      <c r="B879" s="460"/>
      <c r="C879" s="460" t="s">
        <v>717</v>
      </c>
      <c r="D879" s="463">
        <v>100</v>
      </c>
      <c r="E879" s="463">
        <v>14.271000000000001</v>
      </c>
    </row>
    <row r="880" spans="1:5" x14ac:dyDescent="0.2">
      <c r="A880" s="460"/>
      <c r="B880" s="460"/>
      <c r="C880" s="460" t="s">
        <v>982</v>
      </c>
      <c r="D880" s="463">
        <v>1175</v>
      </c>
      <c r="E880" s="463">
        <v>2.9</v>
      </c>
    </row>
    <row r="881" spans="1:5" s="334" customFormat="1" ht="12.75" customHeight="1" x14ac:dyDescent="0.2">
      <c r="A881" s="571" t="s">
        <v>985</v>
      </c>
      <c r="B881" s="572"/>
      <c r="C881" s="573"/>
      <c r="D881" s="574"/>
      <c r="E881" s="574" t="s">
        <v>1578</v>
      </c>
    </row>
    <row r="882" spans="1:5" x14ac:dyDescent="0.2">
      <c r="A882" s="460"/>
      <c r="B882" s="460"/>
      <c r="C882" s="460" t="s">
        <v>731</v>
      </c>
      <c r="D882" s="463">
        <v>1292.5</v>
      </c>
      <c r="E882" s="463">
        <v>25.974</v>
      </c>
    </row>
    <row r="883" spans="1:5" x14ac:dyDescent="0.2">
      <c r="A883" s="460">
        <v>4821900000</v>
      </c>
      <c r="B883" s="460" t="s">
        <v>669</v>
      </c>
      <c r="C883" s="460" t="s">
        <v>707</v>
      </c>
      <c r="D883" s="463">
        <v>20</v>
      </c>
      <c r="E883" s="463">
        <v>5.3689999999999998</v>
      </c>
    </row>
    <row r="884" spans="1:5" x14ac:dyDescent="0.2">
      <c r="A884" s="460"/>
      <c r="B884" s="460"/>
      <c r="C884" s="460" t="s">
        <v>732</v>
      </c>
      <c r="D884" s="463">
        <v>2.2000000000000002</v>
      </c>
      <c r="E884" s="463">
        <v>0.28999999999999998</v>
      </c>
    </row>
    <row r="885" spans="1:5" x14ac:dyDescent="0.2">
      <c r="A885" s="460"/>
      <c r="B885" s="460"/>
      <c r="C885" s="460" t="s">
        <v>708</v>
      </c>
      <c r="D885" s="463">
        <v>45.15</v>
      </c>
      <c r="E885" s="463">
        <v>0.40500000000000003</v>
      </c>
    </row>
    <row r="886" spans="1:5" x14ac:dyDescent="0.2">
      <c r="A886" s="460"/>
      <c r="B886" s="460"/>
      <c r="C886" s="460" t="s">
        <v>706</v>
      </c>
      <c r="D886" s="463">
        <v>53.5</v>
      </c>
      <c r="E886" s="463">
        <v>0.60099999999999998</v>
      </c>
    </row>
    <row r="887" spans="1:5" x14ac:dyDescent="0.2">
      <c r="A887" s="460"/>
      <c r="B887" s="460"/>
      <c r="C887" s="460" t="s">
        <v>729</v>
      </c>
      <c r="D887" s="463">
        <v>2573.7600000000002</v>
      </c>
      <c r="E887" s="463">
        <v>158.68700000000001</v>
      </c>
    </row>
    <row r="888" spans="1:5" x14ac:dyDescent="0.2">
      <c r="A888" s="460"/>
      <c r="B888" s="460"/>
      <c r="C888" s="460" t="s">
        <v>733</v>
      </c>
      <c r="D888" s="463">
        <v>592.70000000000005</v>
      </c>
      <c r="E888" s="463">
        <v>130.75</v>
      </c>
    </row>
    <row r="889" spans="1:5" x14ac:dyDescent="0.2">
      <c r="A889" s="460"/>
      <c r="B889" s="460"/>
      <c r="C889" s="460" t="s">
        <v>692</v>
      </c>
      <c r="D889" s="463">
        <v>16138.53</v>
      </c>
      <c r="E889" s="463">
        <v>2085.84</v>
      </c>
    </row>
    <row r="890" spans="1:5" x14ac:dyDescent="0.2">
      <c r="A890" s="460"/>
      <c r="B890" s="460"/>
      <c r="C890" s="460" t="s">
        <v>695</v>
      </c>
      <c r="D890" s="463">
        <v>581.05999999999995</v>
      </c>
      <c r="E890" s="463">
        <v>79.058999999999997</v>
      </c>
    </row>
    <row r="891" spans="1:5" x14ac:dyDescent="0.2">
      <c r="A891" s="460"/>
      <c r="B891" s="460"/>
      <c r="C891" s="460" t="s">
        <v>705</v>
      </c>
      <c r="D891" s="463">
        <v>20</v>
      </c>
      <c r="E891" s="463">
        <v>11.74</v>
      </c>
    </row>
    <row r="892" spans="1:5" x14ac:dyDescent="0.2">
      <c r="A892" s="460"/>
      <c r="B892" s="460"/>
      <c r="C892" s="460" t="s">
        <v>709</v>
      </c>
      <c r="D892" s="463">
        <v>17772.009999999998</v>
      </c>
      <c r="E892" s="463">
        <v>3261.7089999999998</v>
      </c>
    </row>
    <row r="893" spans="1:5" x14ac:dyDescent="0.2">
      <c r="A893" s="460"/>
      <c r="B893" s="460"/>
      <c r="C893" s="460" t="s">
        <v>699</v>
      </c>
      <c r="D893" s="463">
        <v>8794.5</v>
      </c>
      <c r="E893" s="463">
        <v>796.37099999999998</v>
      </c>
    </row>
    <row r="894" spans="1:5" x14ac:dyDescent="0.2">
      <c r="A894" s="460"/>
      <c r="B894" s="460"/>
      <c r="C894" s="460" t="s">
        <v>700</v>
      </c>
      <c r="D894" s="463">
        <v>30779.119999999999</v>
      </c>
      <c r="E894" s="463">
        <v>5114.6379999999999</v>
      </c>
    </row>
    <row r="895" spans="1:5" x14ac:dyDescent="0.2">
      <c r="A895" s="460"/>
      <c r="B895" s="460"/>
      <c r="C895" s="460" t="s">
        <v>730</v>
      </c>
      <c r="D895" s="463">
        <v>1505.44</v>
      </c>
      <c r="E895" s="463">
        <v>497.52</v>
      </c>
    </row>
    <row r="896" spans="1:5" x14ac:dyDescent="0.2">
      <c r="A896" s="460"/>
      <c r="B896" s="460"/>
      <c r="C896" s="460" t="s">
        <v>687</v>
      </c>
      <c r="D896" s="463">
        <v>20750.28</v>
      </c>
      <c r="E896" s="463">
        <v>378.18700000000001</v>
      </c>
    </row>
    <row r="897" spans="1:5" x14ac:dyDescent="0.2">
      <c r="A897" s="460"/>
      <c r="B897" s="460"/>
      <c r="C897" s="460" t="s">
        <v>693</v>
      </c>
      <c r="D897" s="463">
        <v>31.53</v>
      </c>
      <c r="E897" s="463">
        <v>24.158000000000001</v>
      </c>
    </row>
    <row r="898" spans="1:5" x14ac:dyDescent="0.2">
      <c r="A898" s="460"/>
      <c r="B898" s="460"/>
      <c r="C898" s="460" t="s">
        <v>711</v>
      </c>
      <c r="D898" s="463">
        <v>1747.13</v>
      </c>
      <c r="E898" s="463">
        <v>175.416</v>
      </c>
    </row>
    <row r="899" spans="1:5" x14ac:dyDescent="0.2">
      <c r="A899" s="460"/>
      <c r="B899" s="460"/>
      <c r="C899" s="460" t="s">
        <v>735</v>
      </c>
      <c r="D899" s="463">
        <v>18.04</v>
      </c>
      <c r="E899" s="463">
        <v>1.7000000000000001E-2</v>
      </c>
    </row>
    <row r="900" spans="1:5" x14ac:dyDescent="0.2">
      <c r="A900" s="460"/>
      <c r="B900" s="460"/>
      <c r="C900" s="460" t="s">
        <v>720</v>
      </c>
      <c r="D900" s="463">
        <v>195.73</v>
      </c>
      <c r="E900" s="463">
        <v>3.835</v>
      </c>
    </row>
    <row r="901" spans="1:5" x14ac:dyDescent="0.2">
      <c r="A901" s="460"/>
      <c r="B901" s="460"/>
      <c r="C901" s="460" t="s">
        <v>712</v>
      </c>
      <c r="D901" s="463">
        <v>18.5</v>
      </c>
      <c r="E901" s="463">
        <v>78.406999999999996</v>
      </c>
    </row>
    <row r="902" spans="1:5" x14ac:dyDescent="0.2">
      <c r="A902" s="460"/>
      <c r="B902" s="460"/>
      <c r="C902" s="460" t="s">
        <v>702</v>
      </c>
      <c r="D902" s="463">
        <v>150</v>
      </c>
      <c r="E902" s="463">
        <v>2.657</v>
      </c>
    </row>
    <row r="903" spans="1:5" x14ac:dyDescent="0.2">
      <c r="A903" s="460"/>
      <c r="B903" s="460"/>
      <c r="C903" s="460" t="s">
        <v>688</v>
      </c>
      <c r="D903" s="463">
        <v>1142.55</v>
      </c>
      <c r="E903" s="463">
        <v>295.61799999999999</v>
      </c>
    </row>
    <row r="904" spans="1:5" x14ac:dyDescent="0.2">
      <c r="A904" s="460"/>
      <c r="B904" s="460"/>
      <c r="C904" s="460" t="s">
        <v>747</v>
      </c>
      <c r="D904" s="463">
        <v>46923.61</v>
      </c>
      <c r="E904" s="463">
        <v>10727.508</v>
      </c>
    </row>
    <row r="905" spans="1:5" x14ac:dyDescent="0.2">
      <c r="A905" s="460"/>
      <c r="B905" s="460"/>
      <c r="C905" s="460" t="s">
        <v>715</v>
      </c>
      <c r="D905" s="463">
        <v>1251</v>
      </c>
      <c r="E905" s="463">
        <v>66.512</v>
      </c>
    </row>
    <row r="906" spans="1:5" x14ac:dyDescent="0.2">
      <c r="A906" s="460"/>
      <c r="B906" s="460"/>
      <c r="C906" s="460" t="s">
        <v>723</v>
      </c>
      <c r="D906" s="463">
        <v>2612.1999999999998</v>
      </c>
      <c r="E906" s="463">
        <v>231.80799999999999</v>
      </c>
    </row>
    <row r="907" spans="1:5" x14ac:dyDescent="0.2">
      <c r="A907" s="460"/>
      <c r="B907" s="460"/>
      <c r="C907" s="460" t="s">
        <v>736</v>
      </c>
      <c r="D907" s="463">
        <v>1738.47</v>
      </c>
      <c r="E907" s="463">
        <v>632.202</v>
      </c>
    </row>
    <row r="908" spans="1:5" x14ac:dyDescent="0.2">
      <c r="A908" s="460"/>
      <c r="B908" s="460"/>
      <c r="C908" s="460" t="s">
        <v>703</v>
      </c>
      <c r="D908" s="463">
        <v>60.5</v>
      </c>
      <c r="E908" s="463">
        <v>0.91700000000000004</v>
      </c>
    </row>
    <row r="909" spans="1:5" x14ac:dyDescent="0.2">
      <c r="A909" s="460"/>
      <c r="B909" s="460"/>
      <c r="C909" s="460" t="s">
        <v>691</v>
      </c>
      <c r="D909" s="463">
        <v>104.5</v>
      </c>
      <c r="E909" s="463">
        <v>158.17500000000001</v>
      </c>
    </row>
    <row r="910" spans="1:5" x14ac:dyDescent="0.2">
      <c r="A910" s="460"/>
      <c r="B910" s="460"/>
      <c r="C910" s="460" t="s">
        <v>694</v>
      </c>
      <c r="D910" s="463">
        <v>14246.13</v>
      </c>
      <c r="E910" s="463">
        <v>2797.2190000000001</v>
      </c>
    </row>
    <row r="911" spans="1:5" x14ac:dyDescent="0.2">
      <c r="A911" s="460"/>
      <c r="B911" s="460"/>
      <c r="C911" s="460" t="s">
        <v>749</v>
      </c>
      <c r="D911" s="463">
        <v>80</v>
      </c>
      <c r="E911" s="463">
        <v>1.659</v>
      </c>
    </row>
    <row r="912" spans="1:5" x14ac:dyDescent="0.2">
      <c r="A912" s="460"/>
      <c r="B912" s="460"/>
      <c r="C912" s="460" t="s">
        <v>704</v>
      </c>
      <c r="D912" s="463">
        <v>62.55</v>
      </c>
      <c r="E912" s="463">
        <v>4.016</v>
      </c>
    </row>
    <row r="913" spans="1:5" x14ac:dyDescent="0.2">
      <c r="A913" s="460"/>
      <c r="B913" s="460"/>
      <c r="C913" s="460" t="s">
        <v>731</v>
      </c>
      <c r="D913" s="463">
        <v>650</v>
      </c>
      <c r="E913" s="463">
        <v>24</v>
      </c>
    </row>
    <row r="914" spans="1:5" x14ac:dyDescent="0.2">
      <c r="A914" s="460"/>
      <c r="B914" s="460"/>
      <c r="C914" s="460" t="s">
        <v>738</v>
      </c>
      <c r="D914" s="463">
        <v>1350</v>
      </c>
      <c r="E914" s="463">
        <v>268</v>
      </c>
    </row>
    <row r="915" spans="1:5" x14ac:dyDescent="0.2">
      <c r="A915" s="460">
        <v>4822100000</v>
      </c>
      <c r="B915" s="460" t="s">
        <v>670</v>
      </c>
      <c r="C915" s="460" t="s">
        <v>729</v>
      </c>
      <c r="D915" s="463">
        <v>9322</v>
      </c>
      <c r="E915" s="463">
        <v>4261.9399999999996</v>
      </c>
    </row>
    <row r="916" spans="1:5" s="334" customFormat="1" ht="12.75" customHeight="1" x14ac:dyDescent="0.2">
      <c r="A916" s="571" t="s">
        <v>985</v>
      </c>
      <c r="B916" s="572"/>
      <c r="C916" s="573"/>
      <c r="D916" s="574"/>
      <c r="E916" s="574" t="s">
        <v>1578</v>
      </c>
    </row>
    <row r="917" spans="1:5" x14ac:dyDescent="0.2">
      <c r="A917" s="460"/>
      <c r="B917" s="460"/>
      <c r="C917" s="460" t="s">
        <v>700</v>
      </c>
      <c r="D917" s="463">
        <v>9426.65</v>
      </c>
      <c r="E917" s="463">
        <v>3685.1610000000001</v>
      </c>
    </row>
    <row r="918" spans="1:5" x14ac:dyDescent="0.2">
      <c r="A918" s="460">
        <v>4822900000</v>
      </c>
      <c r="B918" s="460" t="s">
        <v>906</v>
      </c>
      <c r="C918" s="460" t="s">
        <v>729</v>
      </c>
      <c r="D918" s="463">
        <v>279147.96000000002</v>
      </c>
      <c r="E918" s="463">
        <v>198631.76</v>
      </c>
    </row>
    <row r="919" spans="1:5" x14ac:dyDescent="0.2">
      <c r="A919" s="460"/>
      <c r="B919" s="460"/>
      <c r="C919" s="460" t="s">
        <v>692</v>
      </c>
      <c r="D919" s="463">
        <v>20314.32</v>
      </c>
      <c r="E919" s="463">
        <v>11405</v>
      </c>
    </row>
    <row r="920" spans="1:5" x14ac:dyDescent="0.2">
      <c r="A920" s="460"/>
      <c r="B920" s="460"/>
      <c r="C920" s="460" t="s">
        <v>730</v>
      </c>
      <c r="D920" s="463">
        <v>16595.95</v>
      </c>
      <c r="E920" s="463">
        <v>16197.5</v>
      </c>
    </row>
    <row r="921" spans="1:5" x14ac:dyDescent="0.2">
      <c r="A921" s="460"/>
      <c r="B921" s="460"/>
      <c r="C921" s="460" t="s">
        <v>969</v>
      </c>
      <c r="D921" s="463">
        <v>1368.47</v>
      </c>
      <c r="E921" s="463">
        <v>1154.5999999999999</v>
      </c>
    </row>
    <row r="922" spans="1:5" x14ac:dyDescent="0.2">
      <c r="A922" s="460"/>
      <c r="B922" s="460"/>
      <c r="C922" s="460" t="s">
        <v>731</v>
      </c>
      <c r="D922" s="463">
        <v>70.53</v>
      </c>
      <c r="E922" s="463">
        <v>72</v>
      </c>
    </row>
    <row r="923" spans="1:5" x14ac:dyDescent="0.2">
      <c r="A923" s="460"/>
      <c r="B923" s="460"/>
      <c r="C923" s="460" t="s">
        <v>738</v>
      </c>
      <c r="D923" s="463">
        <v>130241.71</v>
      </c>
      <c r="E923" s="463">
        <v>123042.99</v>
      </c>
    </row>
    <row r="924" spans="1:5" x14ac:dyDescent="0.2">
      <c r="A924" s="460">
        <v>4823200090</v>
      </c>
      <c r="B924" s="460" t="s">
        <v>671</v>
      </c>
      <c r="C924" s="460" t="s">
        <v>732</v>
      </c>
      <c r="D924" s="463">
        <v>300</v>
      </c>
      <c r="E924" s="463">
        <v>4.1239999999999997</v>
      </c>
    </row>
    <row r="925" spans="1:5" x14ac:dyDescent="0.2">
      <c r="A925" s="460"/>
      <c r="B925" s="460"/>
      <c r="C925" s="460" t="s">
        <v>687</v>
      </c>
      <c r="D925" s="463">
        <v>28.5</v>
      </c>
      <c r="E925" s="463">
        <v>0.84699999999999998</v>
      </c>
    </row>
    <row r="926" spans="1:5" x14ac:dyDescent="0.2">
      <c r="A926" s="460">
        <v>4823690000</v>
      </c>
      <c r="B926" s="460" t="s">
        <v>672</v>
      </c>
      <c r="C926" s="460" t="s">
        <v>707</v>
      </c>
      <c r="D926" s="463">
        <v>502</v>
      </c>
      <c r="E926" s="463">
        <v>63.152999999999999</v>
      </c>
    </row>
    <row r="927" spans="1:5" x14ac:dyDescent="0.2">
      <c r="A927" s="460"/>
      <c r="B927" s="460"/>
      <c r="C927" s="460" t="s">
        <v>729</v>
      </c>
      <c r="D927" s="463">
        <v>112815.89</v>
      </c>
      <c r="E927" s="463">
        <v>27545.775000000001</v>
      </c>
    </row>
    <row r="928" spans="1:5" x14ac:dyDescent="0.2">
      <c r="A928" s="460"/>
      <c r="B928" s="460"/>
      <c r="C928" s="460" t="s">
        <v>692</v>
      </c>
      <c r="D928" s="463">
        <v>235606.97</v>
      </c>
      <c r="E928" s="463">
        <v>48884.381000000001</v>
      </c>
    </row>
    <row r="929" spans="1:5" x14ac:dyDescent="0.2">
      <c r="A929" s="460"/>
      <c r="B929" s="460"/>
      <c r="C929" s="460" t="s">
        <v>695</v>
      </c>
      <c r="D929" s="463">
        <v>12181.8</v>
      </c>
      <c r="E929" s="463">
        <v>1605.7</v>
      </c>
    </row>
    <row r="930" spans="1:5" x14ac:dyDescent="0.2">
      <c r="A930" s="460"/>
      <c r="B930" s="460"/>
      <c r="C930" s="460" t="s">
        <v>709</v>
      </c>
      <c r="D930" s="463">
        <v>13129.99</v>
      </c>
      <c r="E930" s="463">
        <v>973.34100000000001</v>
      </c>
    </row>
    <row r="931" spans="1:5" x14ac:dyDescent="0.2">
      <c r="A931" s="460"/>
      <c r="B931" s="460"/>
      <c r="C931" s="460" t="s">
        <v>699</v>
      </c>
      <c r="D931" s="463">
        <v>19114.47</v>
      </c>
      <c r="E931" s="463">
        <v>1007.0839999999999</v>
      </c>
    </row>
    <row r="932" spans="1:5" x14ac:dyDescent="0.2">
      <c r="A932" s="460"/>
      <c r="B932" s="460"/>
      <c r="C932" s="460" t="s">
        <v>700</v>
      </c>
      <c r="D932" s="463">
        <v>111951.19</v>
      </c>
      <c r="E932" s="463">
        <v>15922.72</v>
      </c>
    </row>
    <row r="933" spans="1:5" x14ac:dyDescent="0.2">
      <c r="A933" s="460"/>
      <c r="B933" s="460"/>
      <c r="C933" s="460" t="s">
        <v>689</v>
      </c>
      <c r="D933" s="463">
        <v>1056.9000000000001</v>
      </c>
      <c r="E933" s="463">
        <v>18.081</v>
      </c>
    </row>
    <row r="934" spans="1:5" x14ac:dyDescent="0.2">
      <c r="A934" s="460"/>
      <c r="B934" s="460"/>
      <c r="C934" s="460" t="s">
        <v>687</v>
      </c>
      <c r="D934" s="463">
        <v>701</v>
      </c>
      <c r="E934" s="463">
        <v>60.591999999999999</v>
      </c>
    </row>
    <row r="935" spans="1:5" x14ac:dyDescent="0.2">
      <c r="A935" s="460"/>
      <c r="B935" s="460"/>
      <c r="C935" s="460" t="s">
        <v>693</v>
      </c>
      <c r="D935" s="463">
        <v>2.59</v>
      </c>
      <c r="E935" s="463">
        <v>19</v>
      </c>
    </row>
    <row r="936" spans="1:5" x14ac:dyDescent="0.2">
      <c r="A936" s="460"/>
      <c r="B936" s="460"/>
      <c r="C936" s="460" t="s">
        <v>715</v>
      </c>
      <c r="D936" s="463">
        <v>16</v>
      </c>
      <c r="E936" s="463">
        <v>1.972</v>
      </c>
    </row>
    <row r="937" spans="1:5" x14ac:dyDescent="0.2">
      <c r="A937" s="460"/>
      <c r="B937" s="460"/>
      <c r="C937" s="460" t="s">
        <v>723</v>
      </c>
      <c r="D937" s="463">
        <v>922.99</v>
      </c>
      <c r="E937" s="463">
        <v>292.483</v>
      </c>
    </row>
    <row r="938" spans="1:5" x14ac:dyDescent="0.2">
      <c r="A938" s="460"/>
      <c r="B938" s="460"/>
      <c r="C938" s="460" t="s">
        <v>704</v>
      </c>
      <c r="D938" s="463">
        <v>3706.2</v>
      </c>
      <c r="E938" s="463">
        <v>1101.297</v>
      </c>
    </row>
    <row r="939" spans="1:5" x14ac:dyDescent="0.2">
      <c r="A939" s="460"/>
      <c r="B939" s="460"/>
      <c r="C939" s="460" t="s">
        <v>731</v>
      </c>
      <c r="D939" s="463">
        <v>21040.5</v>
      </c>
      <c r="E939" s="463">
        <v>2745.7170000000001</v>
      </c>
    </row>
    <row r="940" spans="1:5" x14ac:dyDescent="0.2">
      <c r="A940" s="460">
        <v>4823700000</v>
      </c>
      <c r="B940" s="460" t="s">
        <v>673</v>
      </c>
      <c r="C940" s="460" t="s">
        <v>729</v>
      </c>
      <c r="D940" s="463">
        <v>10801.36</v>
      </c>
      <c r="E940" s="463">
        <v>3905.31</v>
      </c>
    </row>
    <row r="941" spans="1:5" x14ac:dyDescent="0.2">
      <c r="A941" s="460"/>
      <c r="B941" s="460"/>
      <c r="C941" s="460" t="s">
        <v>692</v>
      </c>
      <c r="D941" s="463">
        <v>1284205.98</v>
      </c>
      <c r="E941" s="463">
        <v>1274185.888</v>
      </c>
    </row>
    <row r="942" spans="1:5" x14ac:dyDescent="0.2">
      <c r="A942" s="460"/>
      <c r="B942" s="460"/>
      <c r="C942" s="460" t="s">
        <v>699</v>
      </c>
      <c r="D942" s="463">
        <v>1717.5</v>
      </c>
      <c r="E942" s="463">
        <v>242.17699999999999</v>
      </c>
    </row>
    <row r="943" spans="1:5" x14ac:dyDescent="0.2">
      <c r="A943" s="460"/>
      <c r="B943" s="460"/>
      <c r="C943" s="460" t="s">
        <v>700</v>
      </c>
      <c r="D943" s="463">
        <v>332327.62</v>
      </c>
      <c r="E943" s="463">
        <v>326049.59999999998</v>
      </c>
    </row>
    <row r="944" spans="1:5" x14ac:dyDescent="0.2">
      <c r="A944" s="460"/>
      <c r="B944" s="460"/>
      <c r="C944" s="460" t="s">
        <v>687</v>
      </c>
      <c r="D944" s="463">
        <v>386</v>
      </c>
      <c r="E944" s="463">
        <v>16.646000000000001</v>
      </c>
    </row>
    <row r="945" spans="1:5" x14ac:dyDescent="0.2">
      <c r="A945" s="460"/>
      <c r="B945" s="460"/>
      <c r="C945" s="460" t="s">
        <v>711</v>
      </c>
      <c r="D945" s="463">
        <v>1312995.8899999999</v>
      </c>
      <c r="E945" s="463">
        <v>1569716.55</v>
      </c>
    </row>
    <row r="946" spans="1:5" x14ac:dyDescent="0.2">
      <c r="A946" s="460"/>
      <c r="B946" s="460"/>
      <c r="C946" s="460" t="s">
        <v>688</v>
      </c>
      <c r="D946" s="463">
        <v>26220</v>
      </c>
      <c r="E946" s="463">
        <v>21926</v>
      </c>
    </row>
    <row r="947" spans="1:5" x14ac:dyDescent="0.2">
      <c r="A947" s="460"/>
      <c r="B947" s="460"/>
      <c r="C947" s="460" t="s">
        <v>723</v>
      </c>
      <c r="D947" s="463">
        <v>379608.87</v>
      </c>
      <c r="E947" s="463">
        <v>431461.34</v>
      </c>
    </row>
    <row r="948" spans="1:5" x14ac:dyDescent="0.2">
      <c r="A948" s="460">
        <v>4823902000</v>
      </c>
      <c r="B948" s="460" t="s">
        <v>908</v>
      </c>
      <c r="C948" s="460" t="s">
        <v>687</v>
      </c>
      <c r="D948" s="463">
        <v>238</v>
      </c>
      <c r="E948" s="463">
        <v>7.1559999999999997</v>
      </c>
    </row>
    <row r="949" spans="1:5" x14ac:dyDescent="0.2">
      <c r="A949" s="460">
        <v>4823904000</v>
      </c>
      <c r="B949" s="460" t="s">
        <v>968</v>
      </c>
      <c r="C949" s="460" t="s">
        <v>696</v>
      </c>
      <c r="D949" s="463">
        <v>1721.91</v>
      </c>
      <c r="E949" s="463">
        <v>73.186000000000007</v>
      </c>
    </row>
    <row r="950" spans="1:5" x14ac:dyDescent="0.2">
      <c r="A950" s="460"/>
      <c r="B950" s="460"/>
      <c r="C950" s="460" t="s">
        <v>706</v>
      </c>
      <c r="D950" s="463">
        <v>175.27</v>
      </c>
      <c r="E950" s="463">
        <v>8.4540000000000006</v>
      </c>
    </row>
    <row r="951" spans="1:5" s="334" customFormat="1" ht="12.75" customHeight="1" x14ac:dyDescent="0.2">
      <c r="A951" s="571" t="s">
        <v>985</v>
      </c>
      <c r="B951" s="572"/>
      <c r="C951" s="573"/>
      <c r="D951" s="574"/>
      <c r="E951" s="574" t="s">
        <v>1578</v>
      </c>
    </row>
    <row r="952" spans="1:5" x14ac:dyDescent="0.2">
      <c r="A952" s="460"/>
      <c r="B952" s="460"/>
      <c r="C952" s="460" t="s">
        <v>729</v>
      </c>
      <c r="D952" s="463">
        <v>9695.34</v>
      </c>
      <c r="E952" s="463">
        <v>1016</v>
      </c>
    </row>
    <row r="953" spans="1:5" x14ac:dyDescent="0.2">
      <c r="A953" s="460"/>
      <c r="B953" s="460"/>
      <c r="C953" s="460" t="s">
        <v>733</v>
      </c>
      <c r="D953" s="463">
        <v>12967.19</v>
      </c>
      <c r="E953" s="463">
        <v>1305.028</v>
      </c>
    </row>
    <row r="954" spans="1:5" x14ac:dyDescent="0.2">
      <c r="A954" s="460"/>
      <c r="B954" s="460"/>
      <c r="C954" s="460" t="s">
        <v>972</v>
      </c>
      <c r="D954" s="463">
        <v>91.88</v>
      </c>
      <c r="E954" s="463">
        <v>3.8050000000000002</v>
      </c>
    </row>
    <row r="955" spans="1:5" x14ac:dyDescent="0.2">
      <c r="A955" s="460"/>
      <c r="B955" s="460"/>
      <c r="C955" s="460" t="s">
        <v>692</v>
      </c>
      <c r="D955" s="463">
        <v>5937</v>
      </c>
      <c r="E955" s="463">
        <v>259.08999999999997</v>
      </c>
    </row>
    <row r="956" spans="1:5" x14ac:dyDescent="0.2">
      <c r="A956" s="460"/>
      <c r="B956" s="460"/>
      <c r="C956" s="460" t="s">
        <v>695</v>
      </c>
      <c r="D956" s="463">
        <v>3802.22</v>
      </c>
      <c r="E956" s="463">
        <v>444.678</v>
      </c>
    </row>
    <row r="957" spans="1:5" x14ac:dyDescent="0.2">
      <c r="A957" s="460"/>
      <c r="B957" s="460"/>
      <c r="C957" s="460" t="s">
        <v>709</v>
      </c>
      <c r="D957" s="463">
        <v>7696.34</v>
      </c>
      <c r="E957" s="463">
        <v>561.78</v>
      </c>
    </row>
    <row r="958" spans="1:5" x14ac:dyDescent="0.2">
      <c r="A958" s="460"/>
      <c r="B958" s="460"/>
      <c r="C958" s="460" t="s">
        <v>700</v>
      </c>
      <c r="D958" s="463">
        <v>13153.36</v>
      </c>
      <c r="E958" s="463">
        <v>1317.067</v>
      </c>
    </row>
    <row r="959" spans="1:5" x14ac:dyDescent="0.2">
      <c r="A959" s="460"/>
      <c r="B959" s="460"/>
      <c r="C959" s="460" t="s">
        <v>730</v>
      </c>
      <c r="D959" s="463">
        <v>603.67999999999995</v>
      </c>
      <c r="E959" s="463">
        <v>27.65</v>
      </c>
    </row>
    <row r="960" spans="1:5" x14ac:dyDescent="0.2">
      <c r="A960" s="460"/>
      <c r="B960" s="460"/>
      <c r="C960" s="460" t="s">
        <v>687</v>
      </c>
      <c r="D960" s="463">
        <v>4485.01</v>
      </c>
      <c r="E960" s="463">
        <v>263.26499999999999</v>
      </c>
    </row>
    <row r="961" spans="1:5" x14ac:dyDescent="0.2">
      <c r="A961" s="460"/>
      <c r="B961" s="460"/>
      <c r="C961" s="460" t="s">
        <v>711</v>
      </c>
      <c r="D961" s="463">
        <v>11195.59</v>
      </c>
      <c r="E961" s="463">
        <v>495.62</v>
      </c>
    </row>
    <row r="962" spans="1:5" x14ac:dyDescent="0.2">
      <c r="A962" s="460"/>
      <c r="B962" s="460"/>
      <c r="C962" s="460" t="s">
        <v>980</v>
      </c>
      <c r="D962" s="463">
        <v>443.06</v>
      </c>
      <c r="E962" s="463">
        <v>20.361999999999998</v>
      </c>
    </row>
    <row r="963" spans="1:5" x14ac:dyDescent="0.2">
      <c r="A963" s="460"/>
      <c r="B963" s="460"/>
      <c r="C963" s="460" t="s">
        <v>735</v>
      </c>
      <c r="D963" s="463">
        <v>2484.83</v>
      </c>
      <c r="E963" s="463">
        <v>94.283000000000001</v>
      </c>
    </row>
    <row r="964" spans="1:5" x14ac:dyDescent="0.2">
      <c r="A964" s="460"/>
      <c r="B964" s="460"/>
      <c r="C964" s="460" t="s">
        <v>688</v>
      </c>
      <c r="D964" s="463">
        <v>43193.599999999999</v>
      </c>
      <c r="E964" s="463">
        <v>1691.883</v>
      </c>
    </row>
    <row r="965" spans="1:5" x14ac:dyDescent="0.2">
      <c r="A965" s="460"/>
      <c r="B965" s="460"/>
      <c r="C965" s="460" t="s">
        <v>747</v>
      </c>
      <c r="D965" s="463">
        <v>634.5</v>
      </c>
      <c r="E965" s="463">
        <v>22.632000000000001</v>
      </c>
    </row>
    <row r="966" spans="1:5" x14ac:dyDescent="0.2">
      <c r="A966" s="460"/>
      <c r="B966" s="460"/>
      <c r="C966" s="460" t="s">
        <v>736</v>
      </c>
      <c r="D966" s="463">
        <v>245.53</v>
      </c>
      <c r="E966" s="463">
        <v>10.269</v>
      </c>
    </row>
    <row r="967" spans="1:5" x14ac:dyDescent="0.2">
      <c r="A967" s="460"/>
      <c r="B967" s="460"/>
      <c r="C967" s="460" t="s">
        <v>703</v>
      </c>
      <c r="D967" s="463">
        <v>57.25</v>
      </c>
      <c r="E967" s="463">
        <v>7.25</v>
      </c>
    </row>
    <row r="968" spans="1:5" x14ac:dyDescent="0.2">
      <c r="A968" s="460"/>
      <c r="B968" s="460"/>
      <c r="C968" s="460" t="s">
        <v>694</v>
      </c>
      <c r="D968" s="463">
        <v>302.42</v>
      </c>
      <c r="E968" s="463">
        <v>5.67</v>
      </c>
    </row>
    <row r="969" spans="1:5" x14ac:dyDescent="0.2">
      <c r="A969" s="460"/>
      <c r="B969" s="460"/>
      <c r="C969" s="460" t="s">
        <v>725</v>
      </c>
      <c r="D969" s="463">
        <v>716.25</v>
      </c>
      <c r="E969" s="463">
        <v>12.993</v>
      </c>
    </row>
    <row r="970" spans="1:5" x14ac:dyDescent="0.2">
      <c r="A970" s="460"/>
      <c r="B970" s="460"/>
      <c r="C970" s="460" t="s">
        <v>974</v>
      </c>
      <c r="D970" s="463">
        <v>349.32</v>
      </c>
      <c r="E970" s="463">
        <v>11.439</v>
      </c>
    </row>
    <row r="971" spans="1:5" x14ac:dyDescent="0.2">
      <c r="A971" s="460"/>
      <c r="B971" s="460"/>
      <c r="C971" s="460" t="s">
        <v>704</v>
      </c>
      <c r="D971" s="463">
        <v>817.27</v>
      </c>
      <c r="E971" s="463">
        <v>55.155999999999999</v>
      </c>
    </row>
    <row r="972" spans="1:5" x14ac:dyDescent="0.2">
      <c r="A972" s="460"/>
      <c r="B972" s="460"/>
      <c r="C972" s="460" t="s">
        <v>731</v>
      </c>
      <c r="D972" s="463">
        <v>230.1</v>
      </c>
      <c r="E972" s="463">
        <v>42.51</v>
      </c>
    </row>
    <row r="973" spans="1:5" x14ac:dyDescent="0.2">
      <c r="A973" s="460">
        <v>4823906000</v>
      </c>
      <c r="B973" s="460" t="s">
        <v>674</v>
      </c>
      <c r="C973" s="460" t="s">
        <v>687</v>
      </c>
      <c r="D973" s="463">
        <v>93.25</v>
      </c>
      <c r="E973" s="463">
        <v>2.6869999999999998</v>
      </c>
    </row>
    <row r="974" spans="1:5" x14ac:dyDescent="0.2">
      <c r="A974" s="460"/>
      <c r="B974" s="460"/>
      <c r="C974" s="460" t="s">
        <v>720</v>
      </c>
      <c r="D974" s="463">
        <v>2.61</v>
      </c>
      <c r="E974" s="463">
        <v>0.10299999999999999</v>
      </c>
    </row>
    <row r="975" spans="1:5" x14ac:dyDescent="0.2">
      <c r="A975" s="460"/>
      <c r="B975" s="460"/>
      <c r="C975" s="460" t="s">
        <v>731</v>
      </c>
      <c r="D975" s="463">
        <v>74.7</v>
      </c>
      <c r="E975" s="463">
        <v>2.5499999999999998</v>
      </c>
    </row>
    <row r="976" spans="1:5" x14ac:dyDescent="0.2">
      <c r="A976" s="460">
        <v>4823909099</v>
      </c>
      <c r="B976" s="460" t="s">
        <v>677</v>
      </c>
      <c r="C976" s="460" t="s">
        <v>696</v>
      </c>
      <c r="D976" s="463">
        <v>520016.72</v>
      </c>
      <c r="E976" s="463">
        <v>721816</v>
      </c>
    </row>
    <row r="977" spans="1:5" x14ac:dyDescent="0.2">
      <c r="A977" s="460"/>
      <c r="B977" s="460"/>
      <c r="C977" s="460" t="s">
        <v>732</v>
      </c>
      <c r="D977" s="463">
        <v>4.75</v>
      </c>
      <c r="E977" s="463">
        <v>0.90700000000000003</v>
      </c>
    </row>
    <row r="978" spans="1:5" x14ac:dyDescent="0.2">
      <c r="A978" s="460"/>
      <c r="B978" s="460"/>
      <c r="C978" s="460" t="s">
        <v>708</v>
      </c>
      <c r="D978" s="463">
        <v>110.4</v>
      </c>
      <c r="E978" s="463">
        <v>2.6880000000000002</v>
      </c>
    </row>
    <row r="979" spans="1:5" x14ac:dyDescent="0.2">
      <c r="A979" s="460"/>
      <c r="B979" s="460"/>
      <c r="C979" s="460" t="s">
        <v>729</v>
      </c>
      <c r="D979" s="463">
        <v>414208.31</v>
      </c>
      <c r="E979" s="463">
        <v>573267.73699999996</v>
      </c>
    </row>
    <row r="980" spans="1:5" x14ac:dyDescent="0.2">
      <c r="A980" s="460"/>
      <c r="B980" s="460"/>
      <c r="C980" s="460" t="s">
        <v>692</v>
      </c>
      <c r="D980" s="463">
        <v>603261.93999999994</v>
      </c>
      <c r="E980" s="463">
        <v>922668.57299999997</v>
      </c>
    </row>
    <row r="981" spans="1:5" x14ac:dyDescent="0.2">
      <c r="A981" s="460"/>
      <c r="B981" s="460"/>
      <c r="C981" s="460" t="s">
        <v>695</v>
      </c>
      <c r="D981" s="463">
        <v>159.05000000000001</v>
      </c>
      <c r="E981" s="463">
        <v>31.8</v>
      </c>
    </row>
    <row r="982" spans="1:5" x14ac:dyDescent="0.2">
      <c r="A982" s="460"/>
      <c r="B982" s="460"/>
      <c r="C982" s="460" t="s">
        <v>709</v>
      </c>
      <c r="D982" s="463">
        <v>276.89999999999998</v>
      </c>
      <c r="E982" s="463">
        <v>19.190000000000001</v>
      </c>
    </row>
    <row r="983" spans="1:5" x14ac:dyDescent="0.2">
      <c r="A983" s="460"/>
      <c r="B983" s="460"/>
      <c r="C983" s="460" t="s">
        <v>751</v>
      </c>
      <c r="D983" s="463">
        <v>16</v>
      </c>
      <c r="E983" s="463">
        <v>3.621</v>
      </c>
    </row>
    <row r="984" spans="1:5" x14ac:dyDescent="0.2">
      <c r="A984" s="460"/>
      <c r="B984" s="460"/>
      <c r="C984" s="460" t="s">
        <v>700</v>
      </c>
      <c r="D984" s="463">
        <v>446500.16</v>
      </c>
      <c r="E984" s="463">
        <v>84479.532000000007</v>
      </c>
    </row>
    <row r="985" spans="1:5" x14ac:dyDescent="0.2">
      <c r="A985" s="460"/>
      <c r="B985" s="460"/>
      <c r="C985" s="460" t="s">
        <v>689</v>
      </c>
      <c r="D985" s="463">
        <v>5</v>
      </c>
      <c r="E985" s="463">
        <v>24.25</v>
      </c>
    </row>
    <row r="986" spans="1:5" s="334" customFormat="1" ht="12.75" customHeight="1" x14ac:dyDescent="0.2">
      <c r="A986" s="571" t="s">
        <v>985</v>
      </c>
      <c r="B986" s="572"/>
      <c r="C986" s="573"/>
      <c r="D986" s="574"/>
      <c r="E986" s="574" t="s">
        <v>1578</v>
      </c>
    </row>
    <row r="987" spans="1:5" x14ac:dyDescent="0.2">
      <c r="A987" s="460"/>
      <c r="B987" s="460"/>
      <c r="C987" s="460" t="s">
        <v>687</v>
      </c>
      <c r="D987" s="463">
        <v>1530.82</v>
      </c>
      <c r="E987" s="463">
        <v>42.158999999999999</v>
      </c>
    </row>
    <row r="988" spans="1:5" x14ac:dyDescent="0.2">
      <c r="A988" s="460"/>
      <c r="B988" s="460"/>
      <c r="C988" s="460" t="s">
        <v>711</v>
      </c>
      <c r="D988" s="463">
        <v>1316.43</v>
      </c>
      <c r="E988" s="463">
        <v>359.31</v>
      </c>
    </row>
    <row r="989" spans="1:5" x14ac:dyDescent="0.2">
      <c r="A989" s="460"/>
      <c r="B989" s="460"/>
      <c r="C989" s="460" t="s">
        <v>735</v>
      </c>
      <c r="D989" s="463">
        <v>51.9</v>
      </c>
      <c r="E989" s="463">
        <v>16.47</v>
      </c>
    </row>
    <row r="990" spans="1:5" x14ac:dyDescent="0.2">
      <c r="A990" s="460"/>
      <c r="B990" s="460"/>
      <c r="C990" s="460" t="s">
        <v>688</v>
      </c>
      <c r="D990" s="463">
        <v>402.99</v>
      </c>
      <c r="E990" s="463">
        <v>96.453000000000003</v>
      </c>
    </row>
    <row r="991" spans="1:5" x14ac:dyDescent="0.2">
      <c r="A991" s="460"/>
      <c r="B991" s="460"/>
      <c r="C991" s="460" t="s">
        <v>747</v>
      </c>
      <c r="D991" s="463">
        <v>25.95</v>
      </c>
      <c r="E991" s="463">
        <v>7</v>
      </c>
    </row>
    <row r="992" spans="1:5" x14ac:dyDescent="0.2">
      <c r="A992" s="460"/>
      <c r="B992" s="460"/>
      <c r="C992" s="460" t="s">
        <v>723</v>
      </c>
      <c r="D992" s="463">
        <v>1342.5</v>
      </c>
      <c r="E992" s="463">
        <v>1052.8130000000001</v>
      </c>
    </row>
    <row r="993" spans="1:5" x14ac:dyDescent="0.2">
      <c r="A993" s="460"/>
      <c r="B993" s="460"/>
      <c r="C993" s="460" t="s">
        <v>703</v>
      </c>
      <c r="D993" s="463">
        <v>3096.25</v>
      </c>
      <c r="E993" s="463">
        <v>830.05200000000002</v>
      </c>
    </row>
    <row r="994" spans="1:5" x14ac:dyDescent="0.2">
      <c r="A994" s="460"/>
      <c r="B994" s="460"/>
      <c r="C994" s="460" t="s">
        <v>691</v>
      </c>
      <c r="D994" s="463">
        <v>0.46</v>
      </c>
      <c r="E994" s="463">
        <v>2.4</v>
      </c>
    </row>
    <row r="995" spans="1:5" x14ac:dyDescent="0.2">
      <c r="A995" s="460"/>
      <c r="B995" s="460"/>
      <c r="C995" s="460" t="s">
        <v>694</v>
      </c>
      <c r="D995" s="463">
        <v>103.8</v>
      </c>
      <c r="E995" s="463">
        <v>26.065999999999999</v>
      </c>
    </row>
    <row r="996" spans="1:5" x14ac:dyDescent="0.2">
      <c r="A996" s="460"/>
      <c r="B996" s="460"/>
      <c r="C996" s="460" t="s">
        <v>749</v>
      </c>
      <c r="D996" s="463">
        <v>150</v>
      </c>
      <c r="E996" s="463">
        <v>16.692</v>
      </c>
    </row>
    <row r="997" spans="1:5" x14ac:dyDescent="0.2">
      <c r="A997" s="460"/>
      <c r="B997" s="460"/>
      <c r="C997" s="460" t="s">
        <v>717</v>
      </c>
      <c r="D997" s="463">
        <v>174.53</v>
      </c>
      <c r="E997" s="463">
        <v>15.087999999999999</v>
      </c>
    </row>
    <row r="998" spans="1:5" x14ac:dyDescent="0.2">
      <c r="A998" s="460"/>
      <c r="B998" s="460"/>
      <c r="C998" s="460" t="s">
        <v>704</v>
      </c>
      <c r="D998" s="463">
        <v>2224.19</v>
      </c>
      <c r="E998" s="463">
        <v>743.34100000000001</v>
      </c>
    </row>
    <row r="999" spans="1:5" x14ac:dyDescent="0.2">
      <c r="A999" s="460"/>
      <c r="B999" s="460"/>
      <c r="C999" s="460" t="s">
        <v>731</v>
      </c>
      <c r="D999" s="463">
        <v>6804.55</v>
      </c>
      <c r="E999" s="463">
        <v>1148.671</v>
      </c>
    </row>
    <row r="1000" spans="1:5" x14ac:dyDescent="0.2">
      <c r="A1000" s="460"/>
      <c r="B1000" s="460"/>
      <c r="C1000" s="460" t="s">
        <v>738</v>
      </c>
      <c r="D1000" s="463">
        <v>3150</v>
      </c>
      <c r="E1000" s="463">
        <v>2715</v>
      </c>
    </row>
    <row r="1001" spans="1:5" x14ac:dyDescent="0.2">
      <c r="A1001" s="460"/>
      <c r="B1001" s="460"/>
      <c r="C1001" s="460"/>
      <c r="D1001" s="463"/>
      <c r="E1001" s="463"/>
    </row>
    <row r="1002" spans="1:5" x14ac:dyDescent="0.2">
      <c r="A1002" s="460"/>
      <c r="B1002" s="504" t="s">
        <v>1286</v>
      </c>
      <c r="C1002" s="460"/>
      <c r="D1002" s="496">
        <f>SUM(D1003:D1075)</f>
        <v>4316824.3500000006</v>
      </c>
      <c r="E1002" s="496">
        <f>SUM(E1003:E1075)</f>
        <v>600672.35899999971</v>
      </c>
    </row>
    <row r="1003" spans="1:5" x14ac:dyDescent="0.2">
      <c r="A1003" s="460">
        <v>9401610000</v>
      </c>
      <c r="B1003" s="460" t="s">
        <v>1035</v>
      </c>
      <c r="C1003" s="460" t="s">
        <v>708</v>
      </c>
      <c r="D1003" s="463">
        <v>1500</v>
      </c>
      <c r="E1003" s="463">
        <v>200</v>
      </c>
    </row>
    <row r="1004" spans="1:5" x14ac:dyDescent="0.2">
      <c r="A1004" s="460"/>
      <c r="B1004" s="460"/>
      <c r="C1004" s="460" t="s">
        <v>692</v>
      </c>
      <c r="D1004" s="463">
        <v>46893.45</v>
      </c>
      <c r="E1004" s="463">
        <v>44119.891000000003</v>
      </c>
    </row>
    <row r="1005" spans="1:5" x14ac:dyDescent="0.2">
      <c r="A1005" s="460"/>
      <c r="B1005" s="460"/>
      <c r="C1005" s="460" t="s">
        <v>695</v>
      </c>
      <c r="D1005" s="463">
        <v>90</v>
      </c>
      <c r="E1005" s="463">
        <v>8.6379999999999999</v>
      </c>
    </row>
    <row r="1006" spans="1:5" x14ac:dyDescent="0.2">
      <c r="A1006" s="460"/>
      <c r="B1006" s="460"/>
      <c r="C1006" s="460" t="s">
        <v>689</v>
      </c>
      <c r="D1006" s="463">
        <v>100</v>
      </c>
      <c r="E1006" s="463">
        <v>32.491</v>
      </c>
    </row>
    <row r="1007" spans="1:5" x14ac:dyDescent="0.2">
      <c r="A1007" s="460"/>
      <c r="B1007" s="460"/>
      <c r="C1007" s="460" t="s">
        <v>687</v>
      </c>
      <c r="D1007" s="463">
        <v>412490.8</v>
      </c>
      <c r="E1007" s="463">
        <v>37981.557000000001</v>
      </c>
    </row>
    <row r="1008" spans="1:5" x14ac:dyDescent="0.2">
      <c r="A1008" s="460"/>
      <c r="B1008" s="460"/>
      <c r="C1008" s="460" t="s">
        <v>723</v>
      </c>
      <c r="D1008" s="463">
        <v>25827.96</v>
      </c>
      <c r="E1008" s="463">
        <v>1797.403</v>
      </c>
    </row>
    <row r="1009" spans="1:5" x14ac:dyDescent="0.2">
      <c r="A1009" s="460">
        <v>9401690000</v>
      </c>
      <c r="B1009" s="460" t="s">
        <v>1036</v>
      </c>
      <c r="C1009" s="460" t="s">
        <v>753</v>
      </c>
      <c r="D1009" s="463">
        <v>8604.5300000000007</v>
      </c>
      <c r="E1009" s="463">
        <v>526.21199999999999</v>
      </c>
    </row>
    <row r="1010" spans="1:5" x14ac:dyDescent="0.2">
      <c r="A1010" s="460"/>
      <c r="B1010" s="460"/>
      <c r="C1010" s="460" t="s">
        <v>692</v>
      </c>
      <c r="D1010" s="463">
        <v>3193</v>
      </c>
      <c r="E1010" s="463">
        <v>2582.6610000000001</v>
      </c>
    </row>
    <row r="1011" spans="1:5" x14ac:dyDescent="0.2">
      <c r="A1011" s="460"/>
      <c r="B1011" s="460"/>
      <c r="C1011" s="460" t="s">
        <v>699</v>
      </c>
      <c r="D1011" s="463">
        <v>161.13999999999999</v>
      </c>
      <c r="E1011" s="463">
        <v>131.71</v>
      </c>
    </row>
    <row r="1012" spans="1:5" x14ac:dyDescent="0.2">
      <c r="A1012" s="460"/>
      <c r="B1012" s="460"/>
      <c r="C1012" s="460" t="s">
        <v>687</v>
      </c>
      <c r="D1012" s="463">
        <v>268506.77</v>
      </c>
      <c r="E1012" s="463">
        <v>25197.73</v>
      </c>
    </row>
    <row r="1013" spans="1:5" x14ac:dyDescent="0.2">
      <c r="A1013" s="460"/>
      <c r="B1013" s="460"/>
      <c r="C1013" s="460" t="s">
        <v>712</v>
      </c>
      <c r="D1013" s="463">
        <v>89929</v>
      </c>
      <c r="E1013" s="463">
        <v>10910</v>
      </c>
    </row>
    <row r="1014" spans="1:5" x14ac:dyDescent="0.2">
      <c r="A1014" s="460"/>
      <c r="B1014" s="460"/>
      <c r="C1014" s="460" t="s">
        <v>702</v>
      </c>
      <c r="D1014" s="463">
        <v>475</v>
      </c>
      <c r="E1014" s="463">
        <v>20.341999999999999</v>
      </c>
    </row>
    <row r="1015" spans="1:5" x14ac:dyDescent="0.2">
      <c r="A1015" s="460"/>
      <c r="B1015" s="460"/>
      <c r="C1015" s="460" t="s">
        <v>747</v>
      </c>
      <c r="D1015" s="463">
        <v>300</v>
      </c>
      <c r="E1015" s="463">
        <v>42.253999999999998</v>
      </c>
    </row>
    <row r="1016" spans="1:5" x14ac:dyDescent="0.2">
      <c r="A1016" s="460"/>
      <c r="B1016" s="460"/>
      <c r="C1016" s="460" t="s">
        <v>723</v>
      </c>
      <c r="D1016" s="463">
        <v>2256.64</v>
      </c>
      <c r="E1016" s="463">
        <v>142.25200000000001</v>
      </c>
    </row>
    <row r="1017" spans="1:5" x14ac:dyDescent="0.2">
      <c r="A1017" s="460"/>
      <c r="B1017" s="460"/>
      <c r="C1017" s="460" t="s">
        <v>703</v>
      </c>
      <c r="D1017" s="463">
        <v>680</v>
      </c>
      <c r="E1017" s="463">
        <v>68.67</v>
      </c>
    </row>
    <row r="1018" spans="1:5" x14ac:dyDescent="0.2">
      <c r="A1018" s="460"/>
      <c r="B1018" s="460"/>
      <c r="C1018" s="460" t="s">
        <v>742</v>
      </c>
      <c r="D1018" s="463">
        <v>125</v>
      </c>
      <c r="E1018" s="463">
        <v>11.842000000000001</v>
      </c>
    </row>
    <row r="1019" spans="1:5" x14ac:dyDescent="0.2">
      <c r="A1019" s="460">
        <v>9403300000</v>
      </c>
      <c r="B1019" s="460" t="s">
        <v>678</v>
      </c>
      <c r="C1019" s="460" t="s">
        <v>707</v>
      </c>
      <c r="D1019" s="463">
        <v>70</v>
      </c>
      <c r="E1019" s="463">
        <v>3.3759999999999999</v>
      </c>
    </row>
    <row r="1020" spans="1:5" x14ac:dyDescent="0.2">
      <c r="A1020" s="460"/>
      <c r="B1020" s="460"/>
      <c r="C1020" s="460" t="s">
        <v>692</v>
      </c>
      <c r="D1020" s="463">
        <v>610</v>
      </c>
      <c r="E1020" s="463">
        <v>794.05200000000002</v>
      </c>
    </row>
    <row r="1021" spans="1:5" s="334" customFormat="1" ht="12.75" customHeight="1" x14ac:dyDescent="0.2">
      <c r="A1021" s="571" t="s">
        <v>985</v>
      </c>
      <c r="B1021" s="572"/>
      <c r="C1021" s="573"/>
      <c r="D1021" s="574"/>
      <c r="E1021" s="574" t="s">
        <v>1578</v>
      </c>
    </row>
    <row r="1022" spans="1:5" x14ac:dyDescent="0.2">
      <c r="A1022" s="460"/>
      <c r="B1022" s="460"/>
      <c r="C1022" s="460" t="s">
        <v>700</v>
      </c>
      <c r="D1022" s="463">
        <v>65</v>
      </c>
      <c r="E1022" s="463">
        <v>73.459999999999994</v>
      </c>
    </row>
    <row r="1023" spans="1:5" x14ac:dyDescent="0.2">
      <c r="A1023" s="460"/>
      <c r="B1023" s="460"/>
      <c r="C1023" s="460" t="s">
        <v>687</v>
      </c>
      <c r="D1023" s="463">
        <v>138552.4</v>
      </c>
      <c r="E1023" s="463">
        <v>18008.342000000001</v>
      </c>
    </row>
    <row r="1024" spans="1:5" x14ac:dyDescent="0.2">
      <c r="A1024" s="460"/>
      <c r="B1024" s="460"/>
      <c r="C1024" s="460" t="s">
        <v>747</v>
      </c>
      <c r="D1024" s="463">
        <v>824.51</v>
      </c>
      <c r="E1024" s="463">
        <v>126.505</v>
      </c>
    </row>
    <row r="1025" spans="1:5" x14ac:dyDescent="0.2">
      <c r="A1025" s="460"/>
      <c r="B1025" s="460"/>
      <c r="C1025" s="460" t="s">
        <v>714</v>
      </c>
      <c r="D1025" s="463">
        <v>120</v>
      </c>
      <c r="E1025" s="463">
        <v>65.501999999999995</v>
      </c>
    </row>
    <row r="1026" spans="1:5" x14ac:dyDescent="0.2">
      <c r="A1026" s="460"/>
      <c r="B1026" s="460"/>
      <c r="C1026" s="460" t="s">
        <v>723</v>
      </c>
      <c r="D1026" s="463">
        <v>3223.35</v>
      </c>
      <c r="E1026" s="463">
        <v>731.16399999999999</v>
      </c>
    </row>
    <row r="1027" spans="1:5" x14ac:dyDescent="0.2">
      <c r="A1027" s="460">
        <v>9403400000</v>
      </c>
      <c r="B1027" s="460" t="s">
        <v>679</v>
      </c>
      <c r="C1027" s="460" t="s">
        <v>692</v>
      </c>
      <c r="D1027" s="463">
        <v>15189.15</v>
      </c>
      <c r="E1027" s="463">
        <v>18215.050999999999</v>
      </c>
    </row>
    <row r="1028" spans="1:5" x14ac:dyDescent="0.2">
      <c r="A1028" s="460"/>
      <c r="B1028" s="460"/>
      <c r="C1028" s="460" t="s">
        <v>700</v>
      </c>
      <c r="D1028" s="463">
        <v>100</v>
      </c>
      <c r="E1028" s="463">
        <v>73.459999999999994</v>
      </c>
    </row>
    <row r="1029" spans="1:5" x14ac:dyDescent="0.2">
      <c r="A1029" s="460"/>
      <c r="B1029" s="460"/>
      <c r="C1029" s="460" t="s">
        <v>687</v>
      </c>
      <c r="D1029" s="463">
        <v>70705</v>
      </c>
      <c r="E1029" s="463">
        <v>9365.8379999999997</v>
      </c>
    </row>
    <row r="1030" spans="1:5" x14ac:dyDescent="0.2">
      <c r="A1030" s="460">
        <v>9403500000</v>
      </c>
      <c r="B1030" s="460" t="s">
        <v>680</v>
      </c>
      <c r="C1030" s="460" t="s">
        <v>708</v>
      </c>
      <c r="D1030" s="463">
        <v>5000</v>
      </c>
      <c r="E1030" s="463">
        <v>190</v>
      </c>
    </row>
    <row r="1031" spans="1:5" x14ac:dyDescent="0.2">
      <c r="A1031" s="460"/>
      <c r="B1031" s="460"/>
      <c r="C1031" s="460" t="s">
        <v>692</v>
      </c>
      <c r="D1031" s="463">
        <v>23950.39</v>
      </c>
      <c r="E1031" s="463">
        <v>27392.620999999999</v>
      </c>
    </row>
    <row r="1032" spans="1:5" x14ac:dyDescent="0.2">
      <c r="A1032" s="460"/>
      <c r="B1032" s="460"/>
      <c r="C1032" s="460" t="s">
        <v>700</v>
      </c>
      <c r="D1032" s="463">
        <v>880</v>
      </c>
      <c r="E1032" s="463">
        <v>220.42</v>
      </c>
    </row>
    <row r="1033" spans="1:5" x14ac:dyDescent="0.2">
      <c r="A1033" s="460"/>
      <c r="B1033" s="460"/>
      <c r="C1033" s="460" t="s">
        <v>687</v>
      </c>
      <c r="D1033" s="463">
        <v>439491.35</v>
      </c>
      <c r="E1033" s="463">
        <v>58159.966</v>
      </c>
    </row>
    <row r="1034" spans="1:5" x14ac:dyDescent="0.2">
      <c r="A1034" s="460"/>
      <c r="B1034" s="460"/>
      <c r="C1034" s="460" t="s">
        <v>712</v>
      </c>
      <c r="D1034" s="463">
        <v>158486</v>
      </c>
      <c r="E1034" s="463">
        <v>13140</v>
      </c>
    </row>
    <row r="1035" spans="1:5" x14ac:dyDescent="0.2">
      <c r="A1035" s="460"/>
      <c r="B1035" s="460"/>
      <c r="C1035" s="460" t="s">
        <v>723</v>
      </c>
      <c r="D1035" s="463">
        <v>12249</v>
      </c>
      <c r="E1035" s="463">
        <v>2013.6569999999999</v>
      </c>
    </row>
    <row r="1036" spans="1:5" x14ac:dyDescent="0.2">
      <c r="A1036" s="460">
        <v>9403600000</v>
      </c>
      <c r="B1036" s="460" t="s">
        <v>681</v>
      </c>
      <c r="C1036" s="460" t="s">
        <v>690</v>
      </c>
      <c r="D1036" s="463">
        <v>2772.21</v>
      </c>
      <c r="E1036" s="463">
        <v>610.49599999999998</v>
      </c>
    </row>
    <row r="1037" spans="1:5" x14ac:dyDescent="0.2">
      <c r="A1037" s="460"/>
      <c r="B1037" s="460"/>
      <c r="C1037" s="460" t="s">
        <v>707</v>
      </c>
      <c r="D1037" s="463">
        <v>470</v>
      </c>
      <c r="E1037" s="463">
        <v>23.433</v>
      </c>
    </row>
    <row r="1038" spans="1:5" x14ac:dyDescent="0.2">
      <c r="A1038" s="460"/>
      <c r="B1038" s="460"/>
      <c r="C1038" s="460" t="s">
        <v>696</v>
      </c>
      <c r="D1038" s="463">
        <v>144</v>
      </c>
      <c r="E1038" s="463">
        <v>5.62</v>
      </c>
    </row>
    <row r="1039" spans="1:5" x14ac:dyDescent="0.2">
      <c r="A1039" s="460"/>
      <c r="B1039" s="460"/>
      <c r="C1039" s="460" t="s">
        <v>708</v>
      </c>
      <c r="D1039" s="463">
        <v>5000</v>
      </c>
      <c r="E1039" s="463">
        <v>29</v>
      </c>
    </row>
    <row r="1040" spans="1:5" x14ac:dyDescent="0.2">
      <c r="A1040" s="460"/>
      <c r="B1040" s="460"/>
      <c r="C1040" s="460" t="s">
        <v>753</v>
      </c>
      <c r="D1040" s="463">
        <v>41862.99</v>
      </c>
      <c r="E1040" s="463">
        <v>2560.1419999999998</v>
      </c>
    </row>
    <row r="1041" spans="1:5" x14ac:dyDescent="0.2">
      <c r="A1041" s="460"/>
      <c r="B1041" s="460"/>
      <c r="C1041" s="460" t="s">
        <v>706</v>
      </c>
      <c r="D1041" s="463">
        <v>688.88</v>
      </c>
      <c r="E1041" s="463">
        <v>8.7829999999999995</v>
      </c>
    </row>
    <row r="1042" spans="1:5" x14ac:dyDescent="0.2">
      <c r="A1042" s="460"/>
      <c r="B1042" s="460"/>
      <c r="C1042" s="460" t="s">
        <v>729</v>
      </c>
      <c r="D1042" s="463">
        <v>20368.169999999998</v>
      </c>
      <c r="E1042" s="463">
        <v>2053.2080000000001</v>
      </c>
    </row>
    <row r="1043" spans="1:5" x14ac:dyDescent="0.2">
      <c r="A1043" s="460"/>
      <c r="B1043" s="460"/>
      <c r="C1043" s="460" t="s">
        <v>692</v>
      </c>
      <c r="D1043" s="463">
        <v>63233.51</v>
      </c>
      <c r="E1043" s="463">
        <v>26359.156999999999</v>
      </c>
    </row>
    <row r="1044" spans="1:5" x14ac:dyDescent="0.2">
      <c r="A1044" s="460"/>
      <c r="B1044" s="460"/>
      <c r="C1044" s="460" t="s">
        <v>695</v>
      </c>
      <c r="D1044" s="463">
        <v>49934.09</v>
      </c>
      <c r="E1044" s="463">
        <v>1929.7370000000001</v>
      </c>
    </row>
    <row r="1045" spans="1:5" x14ac:dyDescent="0.2">
      <c r="A1045" s="460"/>
      <c r="B1045" s="460"/>
      <c r="C1045" s="460" t="s">
        <v>700</v>
      </c>
      <c r="D1045" s="463">
        <v>28751.4</v>
      </c>
      <c r="E1045" s="463">
        <v>4802.4939999999997</v>
      </c>
    </row>
    <row r="1046" spans="1:5" x14ac:dyDescent="0.2">
      <c r="A1046" s="460"/>
      <c r="B1046" s="460"/>
      <c r="C1046" s="460" t="s">
        <v>730</v>
      </c>
      <c r="D1046" s="463">
        <v>147</v>
      </c>
      <c r="E1046" s="463">
        <v>4.4710000000000001</v>
      </c>
    </row>
    <row r="1047" spans="1:5" x14ac:dyDescent="0.2">
      <c r="A1047" s="460"/>
      <c r="B1047" s="460"/>
      <c r="C1047" s="460" t="s">
        <v>734</v>
      </c>
      <c r="D1047" s="463">
        <v>5240</v>
      </c>
      <c r="E1047" s="463">
        <v>245.38499999999999</v>
      </c>
    </row>
    <row r="1048" spans="1:5" x14ac:dyDescent="0.2">
      <c r="A1048" s="460"/>
      <c r="B1048" s="460"/>
      <c r="C1048" s="460" t="s">
        <v>689</v>
      </c>
      <c r="D1048" s="463">
        <v>240.2</v>
      </c>
      <c r="E1048" s="463">
        <v>849.95799999999997</v>
      </c>
    </row>
    <row r="1049" spans="1:5" x14ac:dyDescent="0.2">
      <c r="A1049" s="460"/>
      <c r="B1049" s="460"/>
      <c r="C1049" s="460" t="s">
        <v>687</v>
      </c>
      <c r="D1049" s="463">
        <v>1681120.56</v>
      </c>
      <c r="E1049" s="463">
        <v>207100.91099999999</v>
      </c>
    </row>
    <row r="1050" spans="1:5" x14ac:dyDescent="0.2">
      <c r="A1050" s="460"/>
      <c r="B1050" s="460"/>
      <c r="C1050" s="460" t="s">
        <v>735</v>
      </c>
      <c r="D1050" s="463">
        <v>1143.8499999999999</v>
      </c>
      <c r="E1050" s="463">
        <v>505.39299999999997</v>
      </c>
    </row>
    <row r="1051" spans="1:5" x14ac:dyDescent="0.2">
      <c r="A1051" s="460"/>
      <c r="B1051" s="460"/>
      <c r="C1051" s="460" t="s">
        <v>712</v>
      </c>
      <c r="D1051" s="463">
        <v>276133</v>
      </c>
      <c r="E1051" s="463">
        <v>14392.305</v>
      </c>
    </row>
    <row r="1052" spans="1:5" x14ac:dyDescent="0.2">
      <c r="A1052" s="460"/>
      <c r="B1052" s="460"/>
      <c r="C1052" s="460" t="s">
        <v>1200</v>
      </c>
      <c r="D1052" s="463">
        <v>3</v>
      </c>
      <c r="E1052" s="463">
        <v>2.6960000000000002</v>
      </c>
    </row>
    <row r="1053" spans="1:5" x14ac:dyDescent="0.2">
      <c r="A1053" s="460"/>
      <c r="B1053" s="460"/>
      <c r="C1053" s="460" t="s">
        <v>688</v>
      </c>
      <c r="D1053" s="463">
        <v>785</v>
      </c>
      <c r="E1053" s="463">
        <v>575.1</v>
      </c>
    </row>
    <row r="1054" spans="1:5" x14ac:dyDescent="0.2">
      <c r="A1054" s="460"/>
      <c r="B1054" s="460"/>
      <c r="C1054" s="460" t="s">
        <v>747</v>
      </c>
      <c r="D1054" s="463">
        <v>600</v>
      </c>
      <c r="E1054" s="463">
        <v>84.507000000000005</v>
      </c>
    </row>
    <row r="1055" spans="1:5" x14ac:dyDescent="0.2">
      <c r="A1055" s="460"/>
      <c r="B1055" s="460"/>
      <c r="C1055" s="460" t="s">
        <v>723</v>
      </c>
      <c r="D1055" s="463">
        <v>261041.91</v>
      </c>
      <c r="E1055" s="463">
        <v>26915.062000000002</v>
      </c>
    </row>
    <row r="1056" spans="1:5" s="334" customFormat="1" ht="12.75" customHeight="1" x14ac:dyDescent="0.2">
      <c r="A1056" s="571" t="s">
        <v>985</v>
      </c>
      <c r="B1056" s="572"/>
      <c r="C1056" s="573"/>
      <c r="D1056" s="574"/>
      <c r="E1056" s="574" t="s">
        <v>1578</v>
      </c>
    </row>
    <row r="1057" spans="1:5" x14ac:dyDescent="0.2">
      <c r="A1057" s="460"/>
      <c r="B1057" s="460"/>
      <c r="C1057" s="460" t="s">
        <v>724</v>
      </c>
      <c r="D1057" s="463">
        <v>10</v>
      </c>
      <c r="E1057" s="463">
        <v>1.1419999999999999</v>
      </c>
    </row>
    <row r="1058" spans="1:5" x14ac:dyDescent="0.2">
      <c r="A1058" s="460"/>
      <c r="B1058" s="460"/>
      <c r="C1058" s="460" t="s">
        <v>703</v>
      </c>
      <c r="D1058" s="463">
        <v>580</v>
      </c>
      <c r="E1058" s="463">
        <v>58.570999999999998</v>
      </c>
    </row>
    <row r="1059" spans="1:5" x14ac:dyDescent="0.2">
      <c r="A1059" s="460"/>
      <c r="B1059" s="460"/>
      <c r="C1059" s="460" t="s">
        <v>691</v>
      </c>
      <c r="D1059" s="463">
        <v>9066.83</v>
      </c>
      <c r="E1059" s="463">
        <v>769.43600000000004</v>
      </c>
    </row>
    <row r="1060" spans="1:5" x14ac:dyDescent="0.2">
      <c r="A1060" s="460"/>
      <c r="B1060" s="460"/>
      <c r="C1060" s="460" t="s">
        <v>694</v>
      </c>
      <c r="D1060" s="463">
        <v>268.87</v>
      </c>
      <c r="E1060" s="463">
        <v>14.718</v>
      </c>
    </row>
    <row r="1061" spans="1:5" x14ac:dyDescent="0.2">
      <c r="A1061" s="460"/>
      <c r="B1061" s="460"/>
      <c r="C1061" s="460" t="s">
        <v>717</v>
      </c>
      <c r="D1061" s="463">
        <v>121</v>
      </c>
      <c r="E1061" s="463">
        <v>2.298</v>
      </c>
    </row>
    <row r="1062" spans="1:5" x14ac:dyDescent="0.2">
      <c r="A1062" s="460"/>
      <c r="B1062" s="460"/>
      <c r="C1062" s="460" t="s">
        <v>704</v>
      </c>
      <c r="D1062" s="463">
        <v>1068.3499999999999</v>
      </c>
      <c r="E1062" s="463">
        <v>244.76900000000001</v>
      </c>
    </row>
    <row r="1063" spans="1:5" x14ac:dyDescent="0.2">
      <c r="A1063" s="460">
        <v>9403900000</v>
      </c>
      <c r="B1063" s="460" t="s">
        <v>1037</v>
      </c>
      <c r="C1063" s="460" t="s">
        <v>708</v>
      </c>
      <c r="D1063" s="463">
        <v>2000</v>
      </c>
      <c r="E1063" s="463">
        <v>4</v>
      </c>
    </row>
    <row r="1064" spans="1:5" x14ac:dyDescent="0.2">
      <c r="A1064" s="460"/>
      <c r="B1064" s="460"/>
      <c r="C1064" s="460" t="s">
        <v>729</v>
      </c>
      <c r="D1064" s="463">
        <v>572</v>
      </c>
      <c r="E1064" s="463">
        <v>33.618000000000002</v>
      </c>
    </row>
    <row r="1065" spans="1:5" x14ac:dyDescent="0.2">
      <c r="A1065" s="460"/>
      <c r="B1065" s="460"/>
      <c r="C1065" s="460" t="s">
        <v>692</v>
      </c>
      <c r="D1065" s="463">
        <v>1812.54</v>
      </c>
      <c r="E1065" s="463">
        <v>833.11500000000001</v>
      </c>
    </row>
    <row r="1066" spans="1:5" x14ac:dyDescent="0.2">
      <c r="A1066" s="460"/>
      <c r="B1066" s="460"/>
      <c r="C1066" s="460" t="s">
        <v>695</v>
      </c>
      <c r="D1066" s="463">
        <v>682.16</v>
      </c>
      <c r="E1066" s="463">
        <v>125.866</v>
      </c>
    </row>
    <row r="1067" spans="1:5" x14ac:dyDescent="0.2">
      <c r="A1067" s="460"/>
      <c r="B1067" s="460"/>
      <c r="C1067" s="460" t="s">
        <v>699</v>
      </c>
      <c r="D1067" s="463">
        <v>529.66</v>
      </c>
      <c r="E1067" s="463">
        <v>126.764</v>
      </c>
    </row>
    <row r="1068" spans="1:5" x14ac:dyDescent="0.2">
      <c r="A1068" s="460"/>
      <c r="B1068" s="460"/>
      <c r="C1068" s="460" t="s">
        <v>687</v>
      </c>
      <c r="D1068" s="463">
        <v>32019.59</v>
      </c>
      <c r="E1068" s="463">
        <v>3790.2220000000002</v>
      </c>
    </row>
    <row r="1069" spans="1:5" x14ac:dyDescent="0.2">
      <c r="A1069" s="460"/>
      <c r="B1069" s="460"/>
      <c r="C1069" s="460" t="s">
        <v>720</v>
      </c>
      <c r="D1069" s="463">
        <v>17229.68</v>
      </c>
      <c r="E1069" s="463">
        <v>475.72800000000001</v>
      </c>
    </row>
    <row r="1070" spans="1:5" x14ac:dyDescent="0.2">
      <c r="A1070" s="460"/>
      <c r="B1070" s="460"/>
      <c r="C1070" s="460" t="s">
        <v>712</v>
      </c>
      <c r="D1070" s="463">
        <v>4</v>
      </c>
      <c r="E1070" s="463">
        <v>5.5E-2</v>
      </c>
    </row>
    <row r="1071" spans="1:5" x14ac:dyDescent="0.2">
      <c r="A1071" s="460"/>
      <c r="B1071" s="460"/>
      <c r="C1071" s="460" t="s">
        <v>747</v>
      </c>
      <c r="D1071" s="463">
        <v>10</v>
      </c>
      <c r="E1071" s="463">
        <v>0.99399999999999999</v>
      </c>
    </row>
    <row r="1072" spans="1:5" x14ac:dyDescent="0.2">
      <c r="A1072" s="460"/>
      <c r="B1072" s="460"/>
      <c r="C1072" s="460" t="s">
        <v>723</v>
      </c>
      <c r="D1072" s="463">
        <v>1001.02</v>
      </c>
      <c r="E1072" s="463">
        <v>215.12899999999999</v>
      </c>
    </row>
    <row r="1073" spans="1:7" x14ac:dyDescent="0.2">
      <c r="A1073" s="460"/>
      <c r="B1073" s="460"/>
      <c r="C1073" s="460" t="s">
        <v>749</v>
      </c>
      <c r="D1073" s="463">
        <v>192</v>
      </c>
      <c r="E1073" s="463">
        <v>41.472000000000001</v>
      </c>
    </row>
    <row r="1074" spans="1:7" x14ac:dyDescent="0.2">
      <c r="A1074" s="460"/>
      <c r="B1074" s="460"/>
      <c r="C1074" s="460" t="s">
        <v>731</v>
      </c>
      <c r="D1074" s="463">
        <v>1220.95</v>
      </c>
      <c r="E1074" s="463">
        <v>144.137</v>
      </c>
      <c r="G1074" s="5"/>
    </row>
    <row r="1075" spans="1:7" ht="13.5" thickBot="1" x14ac:dyDescent="0.25">
      <c r="A1075" s="460"/>
      <c r="B1075" s="460"/>
      <c r="C1075" s="460" t="s">
        <v>738</v>
      </c>
      <c r="D1075" s="463">
        <v>78106.490000000005</v>
      </c>
      <c r="E1075" s="463">
        <v>32385.4</v>
      </c>
      <c r="G1075" s="5"/>
    </row>
    <row r="1076" spans="1:7" ht="13.5" thickBot="1" x14ac:dyDescent="0.25">
      <c r="A1076" s="376"/>
      <c r="B1076" s="321"/>
      <c r="C1076" s="505"/>
      <c r="D1076" s="506">
        <f>SUM(D7,D9,D15,D17,D65,D71,D143,D159,D179,D188,D398,D400,D411,D1002)</f>
        <v>206754959.85999992</v>
      </c>
      <c r="E1076" s="506">
        <f>SUM(E7,E9,E15,E17,E65,E71,E143,E159,E179,E188,E398,E400,E411,E1002)</f>
        <v>214436853.52900007</v>
      </c>
    </row>
    <row r="1077" spans="1:7" x14ac:dyDescent="0.2">
      <c r="A1077" s="462" t="s">
        <v>683</v>
      </c>
      <c r="B1077" s="460"/>
      <c r="C1077" s="460"/>
      <c r="E1077" s="463"/>
    </row>
    <row r="1078" spans="1:7" x14ac:dyDescent="0.2">
      <c r="A1078" s="462" t="s">
        <v>985</v>
      </c>
      <c r="B1078" s="460"/>
      <c r="C1078" s="460"/>
      <c r="D1078" s="463"/>
      <c r="E1078" s="463"/>
    </row>
    <row r="1079" spans="1:7" x14ac:dyDescent="0.2">
      <c r="F1079" s="5"/>
    </row>
    <row r="1082" spans="1:7" x14ac:dyDescent="0.2">
      <c r="G1082" s="5"/>
    </row>
  </sheetData>
  <mergeCells count="1">
    <mergeCell ref="B3:E3"/>
  </mergeCells>
  <printOptions horizontalCentered="1"/>
  <pageMargins left="0.59055118110236227" right="0.59055118110236227" top="0.59055118110236227" bottom="0.59055118110236227" header="0.31496062992125984" footer="0.39370078740157483"/>
  <pageSetup paperSize="9" orientation="landscape" r:id="rId1"/>
  <headerFooter>
    <oddFooter xml:space="preserve">&amp;R&amp;8&amp;P+53 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2">
    <tabColor rgb="FF92D050"/>
  </sheetPr>
  <dimension ref="A1:D160"/>
  <sheetViews>
    <sheetView topLeftCell="A11" workbookViewId="0">
      <selection activeCell="P41" sqref="P41"/>
    </sheetView>
  </sheetViews>
  <sheetFormatPr baseColWidth="10" defaultRowHeight="12.75" x14ac:dyDescent="0.2"/>
  <cols>
    <col min="2" max="2" width="100.85546875" customWidth="1"/>
  </cols>
  <sheetData>
    <row r="1" spans="1:4" x14ac:dyDescent="0.2">
      <c r="A1" s="279" t="s">
        <v>952</v>
      </c>
      <c r="B1" s="303"/>
      <c r="C1" s="387"/>
      <c r="D1" s="387"/>
    </row>
    <row r="2" spans="1:4" ht="9" customHeight="1" x14ac:dyDescent="0.2">
      <c r="A2" s="306"/>
      <c r="B2" s="199"/>
      <c r="C2" s="197"/>
      <c r="D2" s="242"/>
    </row>
    <row r="3" spans="1:4" x14ac:dyDescent="0.2">
      <c r="A3" s="307" t="s">
        <v>470</v>
      </c>
      <c r="B3" s="618" t="s">
        <v>1213</v>
      </c>
      <c r="C3" s="618"/>
      <c r="D3" s="618"/>
    </row>
    <row r="4" spans="1:4" ht="22.5" x14ac:dyDescent="0.2">
      <c r="A4" s="464" t="s">
        <v>565</v>
      </c>
      <c r="B4" s="465" t="s">
        <v>566</v>
      </c>
      <c r="C4" s="466" t="s">
        <v>567</v>
      </c>
      <c r="D4" s="467" t="s">
        <v>568</v>
      </c>
    </row>
    <row r="5" spans="1:4" s="31" customFormat="1" ht="6.75" customHeight="1" x14ac:dyDescent="0.2">
      <c r="A5" s="517"/>
      <c r="B5" s="517"/>
      <c r="C5" s="518"/>
      <c r="D5" s="518"/>
    </row>
    <row r="6" spans="1:4" x14ac:dyDescent="0.2">
      <c r="A6" s="460">
        <v>4401100000</v>
      </c>
      <c r="B6" s="460" t="s">
        <v>1097</v>
      </c>
      <c r="C6" s="460">
        <v>2059.1999999999998</v>
      </c>
      <c r="D6" s="460">
        <v>3793.9319999999998</v>
      </c>
    </row>
    <row r="7" spans="1:4" x14ac:dyDescent="0.2">
      <c r="A7" s="460">
        <v>4403100000</v>
      </c>
      <c r="B7" s="460" t="s">
        <v>941</v>
      </c>
      <c r="C7" s="460">
        <v>9401.24</v>
      </c>
      <c r="D7" s="460">
        <v>17820</v>
      </c>
    </row>
    <row r="8" spans="1:4" x14ac:dyDescent="0.2">
      <c r="A8" s="460">
        <v>4403990000</v>
      </c>
      <c r="B8" s="460" t="s">
        <v>1197</v>
      </c>
      <c r="C8" s="460">
        <v>6080</v>
      </c>
      <c r="D8" s="460">
        <v>1168.0409999999999</v>
      </c>
    </row>
    <row r="9" spans="1:4" x14ac:dyDescent="0.2">
      <c r="A9" s="460">
        <v>4404100000</v>
      </c>
      <c r="B9" s="460" t="s">
        <v>1198</v>
      </c>
      <c r="C9" s="460">
        <v>161.6</v>
      </c>
      <c r="D9" s="460">
        <v>20.2</v>
      </c>
    </row>
    <row r="10" spans="1:4" x14ac:dyDescent="0.2">
      <c r="A10" s="460">
        <v>4407109000</v>
      </c>
      <c r="B10" s="460" t="s">
        <v>572</v>
      </c>
      <c r="C10" s="460">
        <v>65.61</v>
      </c>
      <c r="D10" s="460">
        <v>92.25</v>
      </c>
    </row>
    <row r="11" spans="1:4" x14ac:dyDescent="0.2">
      <c r="A11" s="460">
        <v>4407210000</v>
      </c>
      <c r="B11" s="460" t="s">
        <v>573</v>
      </c>
      <c r="C11" s="460">
        <v>394360.12</v>
      </c>
      <c r="D11" s="460">
        <v>97430</v>
      </c>
    </row>
    <row r="12" spans="1:4" x14ac:dyDescent="0.2">
      <c r="A12" s="460">
        <v>4407220000</v>
      </c>
      <c r="B12" s="460" t="s">
        <v>574</v>
      </c>
      <c r="C12" s="460">
        <v>2717767.05</v>
      </c>
      <c r="D12" s="460">
        <v>2855211.2089999998</v>
      </c>
    </row>
    <row r="13" spans="1:4" x14ac:dyDescent="0.2">
      <c r="A13" s="460">
        <v>4407290000</v>
      </c>
      <c r="B13" s="460" t="s">
        <v>575</v>
      </c>
      <c r="C13" s="460">
        <v>314461.15000000002</v>
      </c>
      <c r="D13" s="460">
        <v>191921.13399999999</v>
      </c>
    </row>
    <row r="14" spans="1:4" x14ac:dyDescent="0.2">
      <c r="A14" s="460">
        <v>4407990000</v>
      </c>
      <c r="B14" s="460" t="s">
        <v>576</v>
      </c>
      <c r="C14" s="460">
        <v>24869036.630000003</v>
      </c>
      <c r="D14" s="460">
        <v>27740438.171</v>
      </c>
    </row>
    <row r="15" spans="1:4" x14ac:dyDescent="0.2">
      <c r="A15" s="460">
        <v>4408900000</v>
      </c>
      <c r="B15" s="460" t="s">
        <v>579</v>
      </c>
      <c r="C15" s="460">
        <v>2308017.7599999998</v>
      </c>
      <c r="D15" s="460">
        <v>1112191.1610000001</v>
      </c>
    </row>
    <row r="16" spans="1:4" x14ac:dyDescent="0.2">
      <c r="A16" s="460">
        <v>4409109000</v>
      </c>
      <c r="B16" s="460" t="s">
        <v>580</v>
      </c>
      <c r="C16" s="460">
        <v>73294.81</v>
      </c>
      <c r="D16" s="460">
        <v>50262.012999999999</v>
      </c>
    </row>
    <row r="17" spans="1:4" x14ac:dyDescent="0.2">
      <c r="A17" s="460">
        <v>4409291000</v>
      </c>
      <c r="B17" s="460" t="s">
        <v>581</v>
      </c>
      <c r="C17" s="460">
        <v>38810572.200000003</v>
      </c>
      <c r="D17" s="460">
        <v>43914536.522</v>
      </c>
    </row>
    <row r="18" spans="1:4" x14ac:dyDescent="0.2">
      <c r="A18" s="460">
        <v>4409292000</v>
      </c>
      <c r="B18" s="460" t="s">
        <v>582</v>
      </c>
      <c r="C18" s="460">
        <v>25291188.540000003</v>
      </c>
      <c r="D18" s="460">
        <v>23019868.947000001</v>
      </c>
    </row>
    <row r="19" spans="1:4" x14ac:dyDescent="0.2">
      <c r="A19" s="460">
        <v>4409299000</v>
      </c>
      <c r="B19" s="460" t="s">
        <v>583</v>
      </c>
      <c r="C19" s="460">
        <v>9173589.8200000003</v>
      </c>
      <c r="D19" s="460">
        <v>6255133.2239999995</v>
      </c>
    </row>
    <row r="20" spans="1:4" x14ac:dyDescent="0.2">
      <c r="A20" s="460">
        <v>4410110000</v>
      </c>
      <c r="B20" s="460" t="s">
        <v>963</v>
      </c>
      <c r="C20" s="460">
        <v>624236.05999999994</v>
      </c>
      <c r="D20" s="460">
        <v>859311.45</v>
      </c>
    </row>
    <row r="21" spans="1:4" x14ac:dyDescent="0.2">
      <c r="A21" s="460">
        <v>4410190000</v>
      </c>
      <c r="B21" s="460" t="s">
        <v>584</v>
      </c>
      <c r="C21" s="460">
        <v>45502.57</v>
      </c>
      <c r="D21" s="460">
        <v>41598.966</v>
      </c>
    </row>
    <row r="22" spans="1:4" x14ac:dyDescent="0.2">
      <c r="A22" s="460">
        <v>4410900000</v>
      </c>
      <c r="B22" s="460" t="s">
        <v>870</v>
      </c>
      <c r="C22" s="460">
        <v>24953.22</v>
      </c>
      <c r="D22" s="460">
        <v>16300</v>
      </c>
    </row>
    <row r="23" spans="1:4" x14ac:dyDescent="0.2">
      <c r="A23" s="460">
        <v>4411120000</v>
      </c>
      <c r="B23" s="460" t="s">
        <v>1107</v>
      </c>
      <c r="C23" s="460">
        <v>10236</v>
      </c>
      <c r="D23" s="460">
        <v>13601.317999999999</v>
      </c>
    </row>
    <row r="24" spans="1:4" x14ac:dyDescent="0.2">
      <c r="A24" s="460">
        <v>4411130000</v>
      </c>
      <c r="B24" s="460" t="s">
        <v>1214</v>
      </c>
      <c r="C24" s="460">
        <v>35668.600000000006</v>
      </c>
      <c r="D24" s="460">
        <v>40038.937999999995</v>
      </c>
    </row>
    <row r="25" spans="1:4" x14ac:dyDescent="0.2">
      <c r="A25" s="460">
        <v>4411920000</v>
      </c>
      <c r="B25" s="460" t="s">
        <v>1103</v>
      </c>
      <c r="C25" s="460">
        <v>26.62</v>
      </c>
      <c r="D25" s="460">
        <v>9.8070000000000004</v>
      </c>
    </row>
    <row r="26" spans="1:4" x14ac:dyDescent="0.2">
      <c r="A26" s="460">
        <v>4411940000</v>
      </c>
      <c r="B26" s="460" t="s">
        <v>1105</v>
      </c>
      <c r="C26" s="460">
        <v>21.79</v>
      </c>
      <c r="D26" s="460">
        <v>2.2839999999999998</v>
      </c>
    </row>
    <row r="27" spans="1:4" x14ac:dyDescent="0.2">
      <c r="A27" s="460">
        <v>4412310000</v>
      </c>
      <c r="B27" s="460" t="s">
        <v>585</v>
      </c>
      <c r="C27" s="460">
        <v>2343810.84</v>
      </c>
      <c r="D27" s="460">
        <v>1343384.9009999998</v>
      </c>
    </row>
    <row r="28" spans="1:4" x14ac:dyDescent="0.2">
      <c r="A28" s="460">
        <v>4412320000</v>
      </c>
      <c r="B28" s="460" t="s">
        <v>586</v>
      </c>
      <c r="C28" s="460">
        <v>3683846.14</v>
      </c>
      <c r="D28" s="460">
        <v>2801368.727</v>
      </c>
    </row>
    <row r="29" spans="1:4" x14ac:dyDescent="0.2">
      <c r="A29" s="460">
        <v>4412390000</v>
      </c>
      <c r="B29" s="460" t="s">
        <v>587</v>
      </c>
      <c r="C29" s="460">
        <v>20406.349999999999</v>
      </c>
      <c r="D29" s="460">
        <v>4094.8679999999999</v>
      </c>
    </row>
    <row r="30" spans="1:4" x14ac:dyDescent="0.2">
      <c r="A30" s="460">
        <v>4412940000</v>
      </c>
      <c r="B30" s="460" t="s">
        <v>588</v>
      </c>
      <c r="C30" s="460">
        <v>39042.17</v>
      </c>
      <c r="D30" s="460">
        <v>27801.205000000002</v>
      </c>
    </row>
    <row r="31" spans="1:4" x14ac:dyDescent="0.2">
      <c r="A31" s="460">
        <v>4412990000</v>
      </c>
      <c r="B31" s="460" t="s">
        <v>589</v>
      </c>
      <c r="C31" s="460">
        <v>2207.2200000000003</v>
      </c>
      <c r="D31" s="460">
        <v>809.95</v>
      </c>
    </row>
    <row r="32" spans="1:4" x14ac:dyDescent="0.2">
      <c r="A32" s="460">
        <v>4413000000</v>
      </c>
      <c r="B32" s="460" t="s">
        <v>590</v>
      </c>
      <c r="C32" s="460">
        <v>5523366.1000000006</v>
      </c>
      <c r="D32" s="460">
        <v>3378699.5320000001</v>
      </c>
    </row>
    <row r="33" spans="1:4" x14ac:dyDescent="0.2">
      <c r="A33" s="460">
        <v>4414000000</v>
      </c>
      <c r="B33" s="460" t="s">
        <v>591</v>
      </c>
      <c r="C33" s="460">
        <v>328144.93</v>
      </c>
      <c r="D33" s="460">
        <v>17981.941000000003</v>
      </c>
    </row>
    <row r="34" spans="1:4" x14ac:dyDescent="0.2">
      <c r="A34" s="460">
        <v>4415100000</v>
      </c>
      <c r="B34" s="460" t="s">
        <v>592</v>
      </c>
      <c r="C34" s="460">
        <v>30136.6</v>
      </c>
      <c r="D34" s="460">
        <v>3704.51</v>
      </c>
    </row>
    <row r="35" spans="1:4" x14ac:dyDescent="0.2">
      <c r="A35" s="460">
        <v>4415200000</v>
      </c>
      <c r="B35" s="460" t="s">
        <v>593</v>
      </c>
      <c r="C35" s="460">
        <v>80086.959999999992</v>
      </c>
      <c r="D35" s="460">
        <v>80254.47500000002</v>
      </c>
    </row>
    <row r="36" spans="1:4" x14ac:dyDescent="0.2">
      <c r="A36" s="460">
        <v>4417001000</v>
      </c>
      <c r="B36" s="460" t="s">
        <v>594</v>
      </c>
      <c r="C36" s="460">
        <v>15</v>
      </c>
      <c r="D36" s="460">
        <v>7.27</v>
      </c>
    </row>
    <row r="37" spans="1:4" x14ac:dyDescent="0.2">
      <c r="A37" s="460">
        <v>4417009000</v>
      </c>
      <c r="B37" s="460" t="s">
        <v>595</v>
      </c>
      <c r="C37" s="460">
        <v>272</v>
      </c>
      <c r="D37" s="460">
        <v>25.768000000000001</v>
      </c>
    </row>
    <row r="38" spans="1:4" x14ac:dyDescent="0.2">
      <c r="A38" s="460">
        <v>4418100000</v>
      </c>
      <c r="B38" s="460" t="s">
        <v>596</v>
      </c>
      <c r="C38" s="460">
        <v>7686.11</v>
      </c>
      <c r="D38" s="460">
        <v>484.51600000000002</v>
      </c>
    </row>
    <row r="39" spans="1:4" x14ac:dyDescent="0.2">
      <c r="A39" s="460">
        <v>4418200000</v>
      </c>
      <c r="B39" s="460" t="s">
        <v>597</v>
      </c>
      <c r="C39" s="460">
        <v>747594.23</v>
      </c>
      <c r="D39" s="460">
        <v>267431.44699999999</v>
      </c>
    </row>
    <row r="40" spans="1:4" x14ac:dyDescent="0.2">
      <c r="A40" s="460">
        <v>4418400000</v>
      </c>
      <c r="B40" s="460" t="s">
        <v>873</v>
      </c>
      <c r="C40" s="460">
        <v>2616.5</v>
      </c>
      <c r="D40" s="460">
        <v>963.54499999999996</v>
      </c>
    </row>
    <row r="41" spans="1:4" s="334" customFormat="1" ht="12.75" customHeight="1" x14ac:dyDescent="0.2">
      <c r="A41" s="571" t="s">
        <v>985</v>
      </c>
      <c r="B41" s="572"/>
      <c r="C41" s="573"/>
      <c r="D41" s="574" t="s">
        <v>1578</v>
      </c>
    </row>
    <row r="42" spans="1:4" x14ac:dyDescent="0.2">
      <c r="A42" s="460">
        <v>4418600000</v>
      </c>
      <c r="B42" s="460" t="s">
        <v>599</v>
      </c>
      <c r="C42" s="460">
        <v>624329.82999999996</v>
      </c>
      <c r="D42" s="460">
        <v>376919.85199999996</v>
      </c>
    </row>
    <row r="43" spans="1:4" x14ac:dyDescent="0.2">
      <c r="A43" s="460">
        <v>4418720000</v>
      </c>
      <c r="B43" s="460" t="s">
        <v>600</v>
      </c>
      <c r="C43" s="460">
        <v>240</v>
      </c>
      <c r="D43" s="460">
        <v>247.059</v>
      </c>
    </row>
    <row r="44" spans="1:4" x14ac:dyDescent="0.2">
      <c r="A44" s="460">
        <v>4418790000</v>
      </c>
      <c r="B44" s="460" t="s">
        <v>601</v>
      </c>
      <c r="C44" s="460">
        <v>4729726.92</v>
      </c>
      <c r="D44" s="460">
        <v>2689851.0039999997</v>
      </c>
    </row>
    <row r="45" spans="1:4" x14ac:dyDescent="0.2">
      <c r="A45" s="460">
        <v>4418909000</v>
      </c>
      <c r="B45" s="460" t="s">
        <v>602</v>
      </c>
      <c r="C45" s="460">
        <v>227378.34</v>
      </c>
      <c r="D45" s="460">
        <v>122950.51</v>
      </c>
    </row>
    <row r="46" spans="1:4" x14ac:dyDescent="0.2">
      <c r="A46" s="460">
        <v>4419000000</v>
      </c>
      <c r="B46" s="460" t="s">
        <v>603</v>
      </c>
      <c r="C46" s="460">
        <v>389312.3</v>
      </c>
      <c r="D46" s="460">
        <v>26666.858</v>
      </c>
    </row>
    <row r="47" spans="1:4" x14ac:dyDescent="0.2">
      <c r="A47" s="460">
        <v>4420100000</v>
      </c>
      <c r="B47" s="460" t="s">
        <v>604</v>
      </c>
      <c r="C47" s="460">
        <v>410182.67000000004</v>
      </c>
      <c r="D47" s="460">
        <v>23361.186999999998</v>
      </c>
    </row>
    <row r="48" spans="1:4" x14ac:dyDescent="0.2">
      <c r="A48" s="460">
        <v>4420900000</v>
      </c>
      <c r="B48" s="460" t="s">
        <v>605</v>
      </c>
      <c r="C48" s="460">
        <v>601848.06000000006</v>
      </c>
      <c r="D48" s="460">
        <v>34977.68299999999</v>
      </c>
    </row>
    <row r="49" spans="1:4" x14ac:dyDescent="0.2">
      <c r="A49" s="460">
        <v>4421100000</v>
      </c>
      <c r="B49" s="460" t="s">
        <v>606</v>
      </c>
      <c r="C49" s="460">
        <v>9243.52</v>
      </c>
      <c r="D49" s="460">
        <v>262.73</v>
      </c>
    </row>
    <row r="50" spans="1:4" x14ac:dyDescent="0.2">
      <c r="A50" s="460">
        <v>4421902000</v>
      </c>
      <c r="B50" s="460" t="s">
        <v>608</v>
      </c>
      <c r="C50" s="460">
        <v>1466.8</v>
      </c>
      <c r="D50" s="460">
        <v>35.774000000000001</v>
      </c>
    </row>
    <row r="51" spans="1:4" x14ac:dyDescent="0.2">
      <c r="A51" s="460">
        <v>4421903000</v>
      </c>
      <c r="B51" s="460" t="s">
        <v>609</v>
      </c>
      <c r="C51" s="460">
        <v>290.76</v>
      </c>
      <c r="D51" s="460">
        <v>123.166</v>
      </c>
    </row>
    <row r="52" spans="1:4" x14ac:dyDescent="0.2">
      <c r="A52" s="460">
        <v>4421909000</v>
      </c>
      <c r="B52" s="460" t="s">
        <v>611</v>
      </c>
      <c r="C52" s="460">
        <v>432985.58999999997</v>
      </c>
      <c r="D52" s="460">
        <v>189783.77800000005</v>
      </c>
    </row>
    <row r="53" spans="1:4" x14ac:dyDescent="0.2">
      <c r="A53" s="460">
        <v>4704290000</v>
      </c>
      <c r="B53" s="460" t="s">
        <v>878</v>
      </c>
      <c r="C53" s="460">
        <v>6302.37</v>
      </c>
      <c r="D53" s="460">
        <v>2100</v>
      </c>
    </row>
    <row r="54" spans="1:4" x14ac:dyDescent="0.2">
      <c r="A54" s="460">
        <v>4707100000</v>
      </c>
      <c r="B54" s="460" t="s">
        <v>613</v>
      </c>
      <c r="C54" s="460">
        <v>1186949.3999999999</v>
      </c>
      <c r="D54" s="460">
        <v>6323206</v>
      </c>
    </row>
    <row r="55" spans="1:4" x14ac:dyDescent="0.2">
      <c r="A55" s="460">
        <v>4707200000</v>
      </c>
      <c r="B55" s="460" t="s">
        <v>1000</v>
      </c>
      <c r="C55" s="460">
        <v>2136382.4200000004</v>
      </c>
      <c r="D55" s="460">
        <v>8974680</v>
      </c>
    </row>
    <row r="56" spans="1:4" x14ac:dyDescent="0.2">
      <c r="A56" s="460">
        <v>4707300000</v>
      </c>
      <c r="B56" s="460" t="s">
        <v>614</v>
      </c>
      <c r="C56" s="460">
        <v>23448</v>
      </c>
      <c r="D56" s="460">
        <v>54270</v>
      </c>
    </row>
    <row r="57" spans="1:4" x14ac:dyDescent="0.2">
      <c r="A57" s="460">
        <v>4707900000</v>
      </c>
      <c r="B57" s="460" t="s">
        <v>615</v>
      </c>
      <c r="C57" s="460">
        <v>494323.69999999995</v>
      </c>
      <c r="D57" s="460">
        <v>1894500</v>
      </c>
    </row>
    <row r="58" spans="1:4" x14ac:dyDescent="0.2">
      <c r="A58" s="460">
        <v>4801000000</v>
      </c>
      <c r="B58" s="460" t="s">
        <v>880</v>
      </c>
      <c r="C58" s="460">
        <v>30770.95</v>
      </c>
      <c r="D58" s="460">
        <v>12749.494999999999</v>
      </c>
    </row>
    <row r="59" spans="1:4" x14ac:dyDescent="0.2">
      <c r="A59" s="460">
        <v>4802200090</v>
      </c>
      <c r="B59" s="460" t="s">
        <v>617</v>
      </c>
      <c r="C59" s="460">
        <v>14862.83</v>
      </c>
      <c r="D59" s="460">
        <v>10748.587</v>
      </c>
    </row>
    <row r="60" spans="1:4" x14ac:dyDescent="0.2">
      <c r="A60" s="460">
        <v>4802540090</v>
      </c>
      <c r="B60" s="460" t="s">
        <v>912</v>
      </c>
      <c r="C60" s="460">
        <v>127.2</v>
      </c>
      <c r="D60" s="460">
        <v>36.356000000000002</v>
      </c>
    </row>
    <row r="61" spans="1:4" x14ac:dyDescent="0.2">
      <c r="A61" s="460">
        <v>4802559000</v>
      </c>
      <c r="B61" s="460" t="s">
        <v>618</v>
      </c>
      <c r="C61" s="460">
        <v>60303.07</v>
      </c>
      <c r="D61" s="460">
        <v>76333</v>
      </c>
    </row>
    <row r="62" spans="1:4" x14ac:dyDescent="0.2">
      <c r="A62" s="460">
        <v>4802569000</v>
      </c>
      <c r="B62" s="460" t="s">
        <v>619</v>
      </c>
      <c r="C62" s="460">
        <v>129.18</v>
      </c>
      <c r="D62" s="460">
        <v>30</v>
      </c>
    </row>
    <row r="63" spans="1:4" x14ac:dyDescent="0.2">
      <c r="A63" s="460">
        <v>4802579000</v>
      </c>
      <c r="B63" s="460" t="s">
        <v>620</v>
      </c>
      <c r="C63" s="460">
        <v>243.22000000000003</v>
      </c>
      <c r="D63" s="460">
        <v>27.272000000000002</v>
      </c>
    </row>
    <row r="64" spans="1:4" x14ac:dyDescent="0.2">
      <c r="A64" s="460">
        <v>4802581090</v>
      </c>
      <c r="B64" s="460" t="s">
        <v>621</v>
      </c>
      <c r="C64" s="460">
        <v>1163.17</v>
      </c>
      <c r="D64" s="460">
        <v>212.79300000000001</v>
      </c>
    </row>
    <row r="65" spans="1:4" x14ac:dyDescent="0.2">
      <c r="A65" s="460">
        <v>4802589010</v>
      </c>
      <c r="B65" s="460" t="s">
        <v>914</v>
      </c>
      <c r="C65" s="460">
        <v>5</v>
      </c>
      <c r="D65" s="460">
        <v>0.112</v>
      </c>
    </row>
    <row r="66" spans="1:4" x14ac:dyDescent="0.2">
      <c r="A66" s="460">
        <v>4802699090</v>
      </c>
      <c r="B66" s="460" t="s">
        <v>915</v>
      </c>
      <c r="C66" s="460">
        <v>1500</v>
      </c>
      <c r="D66" s="460">
        <v>561.04</v>
      </c>
    </row>
    <row r="67" spans="1:4" x14ac:dyDescent="0.2">
      <c r="A67" s="460">
        <v>4803009000</v>
      </c>
      <c r="B67" s="460" t="s">
        <v>964</v>
      </c>
      <c r="C67" s="460">
        <v>6257808.6000000015</v>
      </c>
      <c r="D67" s="460">
        <v>4560596.41</v>
      </c>
    </row>
    <row r="68" spans="1:4" x14ac:dyDescent="0.2">
      <c r="A68" s="460">
        <v>4804110000</v>
      </c>
      <c r="B68" s="460" t="s">
        <v>623</v>
      </c>
      <c r="C68" s="460">
        <v>3700</v>
      </c>
      <c r="D68" s="460">
        <v>911.84799999999996</v>
      </c>
    </row>
    <row r="69" spans="1:4" x14ac:dyDescent="0.2">
      <c r="A69" s="460">
        <v>4804190000</v>
      </c>
      <c r="B69" s="460" t="s">
        <v>1004</v>
      </c>
      <c r="C69" s="460">
        <v>1</v>
      </c>
      <c r="D69" s="460">
        <v>7.9000000000000001E-2</v>
      </c>
    </row>
    <row r="70" spans="1:4" x14ac:dyDescent="0.2">
      <c r="A70" s="460">
        <v>4804210000</v>
      </c>
      <c r="B70" s="460" t="s">
        <v>1005</v>
      </c>
      <c r="C70" s="460">
        <v>4665.32</v>
      </c>
      <c r="D70" s="460">
        <v>571.93000000000006</v>
      </c>
    </row>
    <row r="71" spans="1:4" x14ac:dyDescent="0.2">
      <c r="A71" s="460">
        <v>4804290000</v>
      </c>
      <c r="B71" s="460" t="s">
        <v>1006</v>
      </c>
      <c r="C71" s="460">
        <v>73</v>
      </c>
      <c r="D71" s="460">
        <v>21.466000000000001</v>
      </c>
    </row>
    <row r="72" spans="1:4" x14ac:dyDescent="0.2">
      <c r="A72" s="460">
        <v>4804390000</v>
      </c>
      <c r="B72" s="460" t="s">
        <v>625</v>
      </c>
      <c r="C72" s="460">
        <v>11577.18</v>
      </c>
      <c r="D72" s="460">
        <v>3196.0839999999998</v>
      </c>
    </row>
    <row r="73" spans="1:4" x14ac:dyDescent="0.2">
      <c r="A73" s="460">
        <v>4804411000</v>
      </c>
      <c r="B73" s="460" t="s">
        <v>1008</v>
      </c>
      <c r="C73" s="460">
        <v>400</v>
      </c>
      <c r="D73" s="460">
        <v>30.228000000000002</v>
      </c>
    </row>
    <row r="74" spans="1:4" x14ac:dyDescent="0.2">
      <c r="A74" s="460">
        <v>4804419010</v>
      </c>
      <c r="B74" s="460" t="s">
        <v>1009</v>
      </c>
      <c r="C74" s="460">
        <v>32.1</v>
      </c>
      <c r="D74" s="460">
        <v>1.71</v>
      </c>
    </row>
    <row r="75" spans="1:4" x14ac:dyDescent="0.2">
      <c r="A75" s="460">
        <v>4804490000</v>
      </c>
      <c r="B75" s="460" t="s">
        <v>886</v>
      </c>
      <c r="C75" s="460">
        <v>233.33</v>
      </c>
      <c r="D75" s="460">
        <v>3.1339999999999999</v>
      </c>
    </row>
    <row r="76" spans="1:4" x14ac:dyDescent="0.2">
      <c r="A76" s="460">
        <v>4804510090</v>
      </c>
      <c r="B76" s="460" t="s">
        <v>887</v>
      </c>
      <c r="C76" s="460">
        <v>2736.78</v>
      </c>
      <c r="D76" s="460">
        <v>733.8</v>
      </c>
    </row>
    <row r="77" spans="1:4" s="334" customFormat="1" ht="12.75" customHeight="1" x14ac:dyDescent="0.2">
      <c r="A77" s="571" t="s">
        <v>985</v>
      </c>
      <c r="B77" s="572"/>
      <c r="C77" s="573"/>
      <c r="D77" s="574" t="s">
        <v>1578</v>
      </c>
    </row>
    <row r="78" spans="1:4" x14ac:dyDescent="0.2">
      <c r="A78" s="460">
        <v>4804590000</v>
      </c>
      <c r="B78" s="460" t="s">
        <v>626</v>
      </c>
      <c r="C78" s="460">
        <v>2.93</v>
      </c>
      <c r="D78" s="460">
        <v>0.26800000000000002</v>
      </c>
    </row>
    <row r="79" spans="1:4" x14ac:dyDescent="0.2">
      <c r="A79" s="460">
        <v>4805190090</v>
      </c>
      <c r="B79" s="460" t="s">
        <v>627</v>
      </c>
      <c r="C79" s="460">
        <v>14409293.9</v>
      </c>
      <c r="D79" s="460">
        <v>30911751.18</v>
      </c>
    </row>
    <row r="80" spans="1:4" x14ac:dyDescent="0.2">
      <c r="A80" s="460">
        <v>4805240000</v>
      </c>
      <c r="B80" s="460" t="s">
        <v>628</v>
      </c>
      <c r="C80" s="460">
        <v>7915625.3099999996</v>
      </c>
      <c r="D80" s="460">
        <v>17312411.82</v>
      </c>
    </row>
    <row r="81" spans="1:4" x14ac:dyDescent="0.2">
      <c r="A81" s="460">
        <v>4805250010</v>
      </c>
      <c r="B81" s="460" t="s">
        <v>629</v>
      </c>
      <c r="C81" s="460">
        <v>870214.22</v>
      </c>
      <c r="D81" s="460">
        <v>1646534</v>
      </c>
    </row>
    <row r="82" spans="1:4" x14ac:dyDescent="0.2">
      <c r="A82" s="460">
        <v>4805250090</v>
      </c>
      <c r="B82" s="460" t="s">
        <v>630</v>
      </c>
      <c r="C82" s="460">
        <v>1473234.98</v>
      </c>
      <c r="D82" s="460">
        <v>2845072</v>
      </c>
    </row>
    <row r="83" spans="1:4" x14ac:dyDescent="0.2">
      <c r="A83" s="460">
        <v>4805409000</v>
      </c>
      <c r="B83" s="460" t="s">
        <v>890</v>
      </c>
      <c r="C83" s="460">
        <v>73.8</v>
      </c>
      <c r="D83" s="460">
        <v>0.88300000000000001</v>
      </c>
    </row>
    <row r="84" spans="1:4" x14ac:dyDescent="0.2">
      <c r="A84" s="460">
        <v>4805911000</v>
      </c>
      <c r="B84" s="460" t="s">
        <v>916</v>
      </c>
      <c r="C84" s="460">
        <v>941280.9</v>
      </c>
      <c r="D84" s="460">
        <v>4254.9259999999995</v>
      </c>
    </row>
    <row r="85" spans="1:4" x14ac:dyDescent="0.2">
      <c r="A85" s="460">
        <v>4805919010</v>
      </c>
      <c r="B85" s="460" t="s">
        <v>892</v>
      </c>
      <c r="C85" s="460">
        <v>12298.15</v>
      </c>
      <c r="D85" s="460">
        <v>8603.0159999999996</v>
      </c>
    </row>
    <row r="86" spans="1:4" x14ac:dyDescent="0.2">
      <c r="A86" s="460">
        <v>4805919090</v>
      </c>
      <c r="B86" s="460" t="s">
        <v>631</v>
      </c>
      <c r="C86" s="460">
        <v>6605.78</v>
      </c>
      <c r="D86" s="460">
        <v>428.28800000000001</v>
      </c>
    </row>
    <row r="87" spans="1:4" x14ac:dyDescent="0.2">
      <c r="A87" s="460">
        <v>4805929000</v>
      </c>
      <c r="B87" s="460" t="s">
        <v>632</v>
      </c>
      <c r="C87" s="460">
        <v>89.04</v>
      </c>
      <c r="D87" s="460">
        <v>33.302999999999997</v>
      </c>
    </row>
    <row r="88" spans="1:4" x14ac:dyDescent="0.2">
      <c r="A88" s="460">
        <v>4806200000</v>
      </c>
      <c r="B88" s="460" t="s">
        <v>1019</v>
      </c>
      <c r="C88" s="460">
        <v>748</v>
      </c>
      <c r="D88" s="460">
        <v>112.691</v>
      </c>
    </row>
    <row r="89" spans="1:4" x14ac:dyDescent="0.2">
      <c r="A89" s="460">
        <v>4806400000</v>
      </c>
      <c r="B89" s="460" t="s">
        <v>634</v>
      </c>
      <c r="C89" s="460">
        <v>1812.26</v>
      </c>
      <c r="D89" s="460">
        <v>55.884999999999998</v>
      </c>
    </row>
    <row r="90" spans="1:4" x14ac:dyDescent="0.2">
      <c r="A90" s="460">
        <v>4808100000</v>
      </c>
      <c r="B90" s="460" t="s">
        <v>965</v>
      </c>
      <c r="C90" s="460">
        <v>4</v>
      </c>
      <c r="D90" s="460">
        <v>0.2</v>
      </c>
    </row>
    <row r="91" spans="1:4" x14ac:dyDescent="0.2">
      <c r="A91" s="460">
        <v>4808400000</v>
      </c>
      <c r="B91" s="460" t="s">
        <v>1100</v>
      </c>
      <c r="C91" s="460">
        <v>85549.62</v>
      </c>
      <c r="D91" s="460">
        <v>3933.8289999999997</v>
      </c>
    </row>
    <row r="92" spans="1:4" x14ac:dyDescent="0.2">
      <c r="A92" s="460">
        <v>4808900000</v>
      </c>
      <c r="B92" s="460" t="s">
        <v>635</v>
      </c>
      <c r="C92" s="460">
        <v>126305.98</v>
      </c>
      <c r="D92" s="460">
        <v>22086.223999999995</v>
      </c>
    </row>
    <row r="93" spans="1:4" x14ac:dyDescent="0.2">
      <c r="A93" s="460">
        <v>4810131100</v>
      </c>
      <c r="B93" s="460" t="s">
        <v>894</v>
      </c>
      <c r="C93" s="460">
        <v>15841.84</v>
      </c>
      <c r="D93" s="460">
        <v>7748.4</v>
      </c>
    </row>
    <row r="94" spans="1:4" x14ac:dyDescent="0.2">
      <c r="A94" s="460">
        <v>4810131900</v>
      </c>
      <c r="B94" s="460" t="s">
        <v>638</v>
      </c>
      <c r="C94" s="460">
        <v>12191.43</v>
      </c>
      <c r="D94" s="460">
        <v>5584.1210000000001</v>
      </c>
    </row>
    <row r="95" spans="1:4" x14ac:dyDescent="0.2">
      <c r="A95" s="460">
        <v>4810132000</v>
      </c>
      <c r="B95" s="460" t="s">
        <v>918</v>
      </c>
      <c r="C95" s="460">
        <v>11966.39</v>
      </c>
      <c r="D95" s="460">
        <v>9529</v>
      </c>
    </row>
    <row r="96" spans="1:4" x14ac:dyDescent="0.2">
      <c r="A96" s="460">
        <v>4810190000</v>
      </c>
      <c r="B96" s="460" t="s">
        <v>639</v>
      </c>
      <c r="C96" s="460">
        <v>7530.98</v>
      </c>
      <c r="D96" s="460">
        <v>1019.241</v>
      </c>
    </row>
    <row r="97" spans="1:4" x14ac:dyDescent="0.2">
      <c r="A97" s="460">
        <v>4810220000</v>
      </c>
      <c r="B97" s="460" t="s">
        <v>640</v>
      </c>
      <c r="C97" s="460">
        <v>90778.66</v>
      </c>
      <c r="D97" s="460">
        <v>83069.2</v>
      </c>
    </row>
    <row r="98" spans="1:4" x14ac:dyDescent="0.2">
      <c r="A98" s="460">
        <v>4810290000</v>
      </c>
      <c r="B98" s="460" t="s">
        <v>976</v>
      </c>
      <c r="C98" s="460">
        <v>49781.460000000006</v>
      </c>
      <c r="D98" s="460">
        <v>46283.421000000002</v>
      </c>
    </row>
    <row r="99" spans="1:4" x14ac:dyDescent="0.2">
      <c r="A99" s="460">
        <v>4810310000</v>
      </c>
      <c r="B99" s="460" t="s">
        <v>1023</v>
      </c>
      <c r="C99" s="460">
        <v>558.91</v>
      </c>
      <c r="D99" s="460">
        <v>233.852</v>
      </c>
    </row>
    <row r="100" spans="1:4" x14ac:dyDescent="0.2">
      <c r="A100" s="460">
        <v>4810390000</v>
      </c>
      <c r="B100" s="460" t="s">
        <v>641</v>
      </c>
      <c r="C100" s="460">
        <v>1268.5999999999999</v>
      </c>
      <c r="D100" s="460">
        <v>901.33799999999997</v>
      </c>
    </row>
    <row r="101" spans="1:4" x14ac:dyDescent="0.2">
      <c r="A101" s="460">
        <v>4810920000</v>
      </c>
      <c r="B101" s="460" t="s">
        <v>895</v>
      </c>
      <c r="C101" s="460">
        <v>500</v>
      </c>
      <c r="D101" s="460">
        <v>520</v>
      </c>
    </row>
    <row r="102" spans="1:4" x14ac:dyDescent="0.2">
      <c r="A102" s="460">
        <v>4810990000</v>
      </c>
      <c r="B102" s="460" t="s">
        <v>642</v>
      </c>
      <c r="C102" s="460">
        <v>2664</v>
      </c>
      <c r="D102" s="460">
        <v>532.18200000000002</v>
      </c>
    </row>
    <row r="103" spans="1:4" x14ac:dyDescent="0.2">
      <c r="A103" s="460">
        <v>4811411000</v>
      </c>
      <c r="B103" s="460" t="s">
        <v>643</v>
      </c>
      <c r="C103" s="460">
        <v>69517.460000000006</v>
      </c>
      <c r="D103" s="460">
        <v>32253.618999999999</v>
      </c>
    </row>
    <row r="104" spans="1:4" x14ac:dyDescent="0.2">
      <c r="A104" s="460">
        <v>4811419000</v>
      </c>
      <c r="B104" s="460" t="s">
        <v>644</v>
      </c>
      <c r="C104" s="460">
        <v>1773963.9500000002</v>
      </c>
      <c r="D104" s="460">
        <v>405817.47399999999</v>
      </c>
    </row>
    <row r="105" spans="1:4" x14ac:dyDescent="0.2">
      <c r="A105" s="460">
        <v>4811491000</v>
      </c>
      <c r="B105" s="460" t="s">
        <v>645</v>
      </c>
      <c r="C105" s="460">
        <v>400</v>
      </c>
      <c r="D105" s="460">
        <v>6.0960000000000001</v>
      </c>
    </row>
    <row r="106" spans="1:4" x14ac:dyDescent="0.2">
      <c r="A106" s="460">
        <v>4811499000</v>
      </c>
      <c r="B106" s="460" t="s">
        <v>646</v>
      </c>
      <c r="C106" s="460">
        <v>11.83</v>
      </c>
      <c r="D106" s="460">
        <v>0.29799999999999999</v>
      </c>
    </row>
    <row r="107" spans="1:4" x14ac:dyDescent="0.2">
      <c r="A107" s="460">
        <v>4811511090</v>
      </c>
      <c r="B107" s="460" t="s">
        <v>647</v>
      </c>
      <c r="C107" s="460">
        <v>292329.68999999994</v>
      </c>
      <c r="D107" s="460">
        <v>54022.542000000001</v>
      </c>
    </row>
    <row r="108" spans="1:4" x14ac:dyDescent="0.2">
      <c r="A108" s="460">
        <v>4811512000</v>
      </c>
      <c r="B108" s="460" t="s">
        <v>897</v>
      </c>
      <c r="C108" s="460">
        <v>47498.13</v>
      </c>
      <c r="D108" s="460">
        <v>44683.64</v>
      </c>
    </row>
    <row r="109" spans="1:4" x14ac:dyDescent="0.2">
      <c r="A109" s="460">
        <v>4811519000</v>
      </c>
      <c r="B109" s="460" t="s">
        <v>648</v>
      </c>
      <c r="C109" s="460">
        <v>1424.01</v>
      </c>
      <c r="D109" s="460">
        <v>59.951000000000001</v>
      </c>
    </row>
    <row r="110" spans="1:4" x14ac:dyDescent="0.2">
      <c r="A110" s="460">
        <v>4811592000</v>
      </c>
      <c r="B110" s="460" t="s">
        <v>898</v>
      </c>
      <c r="C110" s="460">
        <v>144973.10999999999</v>
      </c>
      <c r="D110" s="460">
        <v>26836.2</v>
      </c>
    </row>
    <row r="111" spans="1:4" x14ac:dyDescent="0.2">
      <c r="A111" s="460">
        <v>4811596000</v>
      </c>
      <c r="B111" s="460" t="s">
        <v>901</v>
      </c>
      <c r="C111" s="460">
        <v>30</v>
      </c>
      <c r="D111" s="460">
        <v>38</v>
      </c>
    </row>
    <row r="112" spans="1:4" x14ac:dyDescent="0.2">
      <c r="A112" s="460">
        <v>4811599000</v>
      </c>
      <c r="B112" s="460" t="s">
        <v>649</v>
      </c>
      <c r="C112" s="460">
        <v>783370.69000000006</v>
      </c>
      <c r="D112" s="460">
        <v>284286.74000000005</v>
      </c>
    </row>
    <row r="113" spans="1:4" s="334" customFormat="1" ht="12.75" customHeight="1" x14ac:dyDescent="0.2">
      <c r="A113" s="571" t="s">
        <v>985</v>
      </c>
      <c r="B113" s="572"/>
      <c r="C113" s="573"/>
      <c r="D113" s="574" t="s">
        <v>1578</v>
      </c>
    </row>
    <row r="114" spans="1:4" x14ac:dyDescent="0.2">
      <c r="A114" s="460">
        <v>4811601090</v>
      </c>
      <c r="B114" s="460" t="s">
        <v>1029</v>
      </c>
      <c r="C114" s="460">
        <v>1623.27</v>
      </c>
      <c r="D114" s="460">
        <v>23.271999999999998</v>
      </c>
    </row>
    <row r="115" spans="1:4" x14ac:dyDescent="0.2">
      <c r="A115" s="460">
        <v>4811609000</v>
      </c>
      <c r="B115" s="460" t="s">
        <v>650</v>
      </c>
      <c r="C115" s="460">
        <v>129252.2</v>
      </c>
      <c r="D115" s="460">
        <v>34417.597000000002</v>
      </c>
    </row>
    <row r="116" spans="1:4" x14ac:dyDescent="0.2">
      <c r="A116" s="460">
        <v>4811902010</v>
      </c>
      <c r="B116" s="460" t="s">
        <v>652</v>
      </c>
      <c r="C116" s="460">
        <v>45865.06</v>
      </c>
      <c r="D116" s="460">
        <v>8483.59</v>
      </c>
    </row>
    <row r="117" spans="1:4" x14ac:dyDescent="0.2">
      <c r="A117" s="460">
        <v>4811902090</v>
      </c>
      <c r="B117" s="460" t="s">
        <v>978</v>
      </c>
      <c r="C117" s="460">
        <v>0.31</v>
      </c>
      <c r="D117" s="460">
        <v>0.17799999999999999</v>
      </c>
    </row>
    <row r="118" spans="1:4" x14ac:dyDescent="0.2">
      <c r="A118" s="460">
        <v>4811908090</v>
      </c>
      <c r="B118" s="460" t="s">
        <v>1031</v>
      </c>
      <c r="C118" s="460">
        <v>20.7</v>
      </c>
      <c r="D118" s="460">
        <v>11.827999999999999</v>
      </c>
    </row>
    <row r="119" spans="1:4" x14ac:dyDescent="0.2">
      <c r="A119" s="460">
        <v>4811909000</v>
      </c>
      <c r="B119" s="460" t="s">
        <v>653</v>
      </c>
      <c r="C119" s="460">
        <v>522607.55000000005</v>
      </c>
      <c r="D119" s="460">
        <v>57352.916000000005</v>
      </c>
    </row>
    <row r="120" spans="1:4" x14ac:dyDescent="0.2">
      <c r="A120" s="460">
        <v>4812000000</v>
      </c>
      <c r="B120" s="460" t="s">
        <v>966</v>
      </c>
      <c r="C120" s="460">
        <v>11240</v>
      </c>
      <c r="D120" s="460">
        <v>384</v>
      </c>
    </row>
    <row r="121" spans="1:4" x14ac:dyDescent="0.2">
      <c r="A121" s="460">
        <v>4813900000</v>
      </c>
      <c r="B121" s="460" t="s">
        <v>1207</v>
      </c>
      <c r="C121" s="460">
        <v>9.5</v>
      </c>
      <c r="D121" s="460">
        <v>0.27200000000000002</v>
      </c>
    </row>
    <row r="122" spans="1:4" x14ac:dyDescent="0.2">
      <c r="A122" s="460">
        <v>4814200000</v>
      </c>
      <c r="B122" s="460" t="s">
        <v>1032</v>
      </c>
      <c r="C122" s="460">
        <v>145.30000000000001</v>
      </c>
      <c r="D122" s="460">
        <v>2.0680000000000001</v>
      </c>
    </row>
    <row r="123" spans="1:4" x14ac:dyDescent="0.2">
      <c r="A123" s="460">
        <v>4814900090</v>
      </c>
      <c r="B123" s="460" t="s">
        <v>654</v>
      </c>
      <c r="C123" s="460">
        <v>99</v>
      </c>
      <c r="D123" s="460">
        <v>3.2770000000000001</v>
      </c>
    </row>
    <row r="124" spans="1:4" x14ac:dyDescent="0.2">
      <c r="A124" s="460">
        <v>4817100000</v>
      </c>
      <c r="B124" s="460" t="s">
        <v>655</v>
      </c>
      <c r="C124" s="460">
        <v>686945.68</v>
      </c>
      <c r="D124" s="460">
        <v>249907.60099999997</v>
      </c>
    </row>
    <row r="125" spans="1:4" x14ac:dyDescent="0.2">
      <c r="A125" s="460">
        <v>4817200000</v>
      </c>
      <c r="B125" s="460" t="s">
        <v>656</v>
      </c>
      <c r="C125" s="460">
        <v>29580.28</v>
      </c>
      <c r="D125" s="460">
        <v>2512.2650000000003</v>
      </c>
    </row>
    <row r="126" spans="1:4" x14ac:dyDescent="0.2">
      <c r="A126" s="460">
        <v>4817300000</v>
      </c>
      <c r="B126" s="460" t="s">
        <v>657</v>
      </c>
      <c r="C126" s="460">
        <v>66998.23</v>
      </c>
      <c r="D126" s="460">
        <v>7317.27</v>
      </c>
    </row>
    <row r="127" spans="1:4" x14ac:dyDescent="0.2">
      <c r="A127" s="460">
        <v>4818100000</v>
      </c>
      <c r="B127" s="460" t="s">
        <v>658</v>
      </c>
      <c r="C127" s="460">
        <v>9076374.0199999996</v>
      </c>
      <c r="D127" s="460">
        <v>4053140.59</v>
      </c>
    </row>
    <row r="128" spans="1:4" x14ac:dyDescent="0.2">
      <c r="A128" s="460">
        <v>4818200000</v>
      </c>
      <c r="B128" s="460" t="s">
        <v>967</v>
      </c>
      <c r="C128" s="460">
        <v>4445767.4600000009</v>
      </c>
      <c r="D128" s="460">
        <v>2090016.605</v>
      </c>
    </row>
    <row r="129" spans="1:4" x14ac:dyDescent="0.2">
      <c r="A129" s="460">
        <v>4818300000</v>
      </c>
      <c r="B129" s="460" t="s">
        <v>659</v>
      </c>
      <c r="C129" s="460">
        <v>1209942.8199999996</v>
      </c>
      <c r="D129" s="460">
        <v>359537.66499999992</v>
      </c>
    </row>
    <row r="130" spans="1:4" x14ac:dyDescent="0.2">
      <c r="A130" s="460">
        <v>4818500000</v>
      </c>
      <c r="B130" s="460" t="s">
        <v>905</v>
      </c>
      <c r="C130" s="460">
        <v>80</v>
      </c>
      <c r="D130" s="460">
        <v>4.8419999999999996</v>
      </c>
    </row>
    <row r="131" spans="1:4" x14ac:dyDescent="0.2">
      <c r="A131" s="460">
        <v>4818900000</v>
      </c>
      <c r="B131" s="460" t="s">
        <v>660</v>
      </c>
      <c r="C131" s="460">
        <v>29714.720000000001</v>
      </c>
      <c r="D131" s="460">
        <v>7206.2329999999993</v>
      </c>
    </row>
    <row r="132" spans="1:4" x14ac:dyDescent="0.2">
      <c r="A132" s="460">
        <v>4819100000</v>
      </c>
      <c r="B132" s="460" t="s">
        <v>661</v>
      </c>
      <c r="C132" s="460">
        <v>3678580.0900000012</v>
      </c>
      <c r="D132" s="460">
        <v>2047079.129</v>
      </c>
    </row>
    <row r="133" spans="1:4" x14ac:dyDescent="0.2">
      <c r="A133" s="460">
        <v>4819200000</v>
      </c>
      <c r="B133" s="460" t="s">
        <v>662</v>
      </c>
      <c r="C133" s="460">
        <v>1285400.6400000001</v>
      </c>
      <c r="D133" s="460">
        <v>254075.41800000001</v>
      </c>
    </row>
    <row r="134" spans="1:4" x14ac:dyDescent="0.2">
      <c r="A134" s="460">
        <v>4819301000</v>
      </c>
      <c r="B134" s="460" t="s">
        <v>663</v>
      </c>
      <c r="C134" s="460">
        <v>5677245.9700000007</v>
      </c>
      <c r="D134" s="460">
        <v>4294063.0999999996</v>
      </c>
    </row>
    <row r="135" spans="1:4" x14ac:dyDescent="0.2">
      <c r="A135" s="460">
        <v>4819309000</v>
      </c>
      <c r="B135" s="460" t="s">
        <v>664</v>
      </c>
      <c r="C135" s="460">
        <v>17755.580000000002</v>
      </c>
      <c r="D135" s="460">
        <v>25043.453000000001</v>
      </c>
    </row>
    <row r="136" spans="1:4" x14ac:dyDescent="0.2">
      <c r="A136" s="460">
        <v>4819400000</v>
      </c>
      <c r="B136" s="460" t="s">
        <v>665</v>
      </c>
      <c r="C136" s="460">
        <v>277641.39</v>
      </c>
      <c r="D136" s="460">
        <v>34162.65800000001</v>
      </c>
    </row>
    <row r="137" spans="1:4" x14ac:dyDescent="0.2">
      <c r="A137" s="460">
        <v>4819500000</v>
      </c>
      <c r="B137" s="460" t="s">
        <v>666</v>
      </c>
      <c r="C137" s="460">
        <v>3193498.36</v>
      </c>
      <c r="D137" s="460">
        <v>465788.29800000001</v>
      </c>
    </row>
    <row r="138" spans="1:4" x14ac:dyDescent="0.2">
      <c r="A138" s="460">
        <v>4819600000</v>
      </c>
      <c r="B138" s="460" t="s">
        <v>667</v>
      </c>
      <c r="C138" s="460">
        <v>80286.23</v>
      </c>
      <c r="D138" s="460">
        <v>15250.957</v>
      </c>
    </row>
    <row r="139" spans="1:4" x14ac:dyDescent="0.2">
      <c r="A139" s="460">
        <v>4821100000</v>
      </c>
      <c r="B139" s="460" t="s">
        <v>668</v>
      </c>
      <c r="C139" s="460">
        <v>990867.2200000002</v>
      </c>
      <c r="D139" s="460">
        <v>101866.69500000001</v>
      </c>
    </row>
    <row r="140" spans="1:4" x14ac:dyDescent="0.2">
      <c r="A140" s="460">
        <v>4821900000</v>
      </c>
      <c r="B140" s="460" t="s">
        <v>669</v>
      </c>
      <c r="C140" s="460">
        <v>172010.69</v>
      </c>
      <c r="D140" s="460">
        <v>28013.289999999997</v>
      </c>
    </row>
    <row r="141" spans="1:4" x14ac:dyDescent="0.2">
      <c r="A141" s="460">
        <v>4822100000</v>
      </c>
      <c r="B141" s="460" t="s">
        <v>670</v>
      </c>
      <c r="C141" s="460">
        <v>18748.650000000001</v>
      </c>
      <c r="D141" s="460">
        <v>7947.1009999999997</v>
      </c>
    </row>
    <row r="142" spans="1:4" x14ac:dyDescent="0.2">
      <c r="A142" s="460">
        <v>4822900000</v>
      </c>
      <c r="B142" s="460" t="s">
        <v>906</v>
      </c>
      <c r="C142" s="460">
        <v>447738.94000000006</v>
      </c>
      <c r="D142" s="460">
        <v>350503.85</v>
      </c>
    </row>
    <row r="143" spans="1:4" x14ac:dyDescent="0.2">
      <c r="A143" s="460">
        <v>4823200090</v>
      </c>
      <c r="B143" s="460" t="s">
        <v>671</v>
      </c>
      <c r="C143" s="460">
        <v>328.5</v>
      </c>
      <c r="D143" s="460">
        <v>4.9710000000000001</v>
      </c>
    </row>
    <row r="144" spans="1:4" x14ac:dyDescent="0.2">
      <c r="A144" s="460">
        <v>4823690000</v>
      </c>
      <c r="B144" s="460" t="s">
        <v>672</v>
      </c>
      <c r="C144" s="460">
        <v>532748.49</v>
      </c>
      <c r="D144" s="460">
        <v>100241.29600000002</v>
      </c>
    </row>
    <row r="145" spans="1:4" x14ac:dyDescent="0.2">
      <c r="A145" s="460">
        <v>4823700000</v>
      </c>
      <c r="B145" s="460" t="s">
        <v>673</v>
      </c>
      <c r="C145" s="460">
        <v>3348263.2199999997</v>
      </c>
      <c r="D145" s="460">
        <v>3627503.5110000004</v>
      </c>
    </row>
    <row r="146" spans="1:4" x14ac:dyDescent="0.2">
      <c r="A146" s="460">
        <v>4823902000</v>
      </c>
      <c r="B146" s="460" t="s">
        <v>908</v>
      </c>
      <c r="C146" s="460">
        <v>238</v>
      </c>
      <c r="D146" s="460">
        <v>7.1559999999999997</v>
      </c>
    </row>
    <row r="147" spans="1:4" x14ac:dyDescent="0.2">
      <c r="A147" s="460">
        <v>4823904000</v>
      </c>
      <c r="B147" s="460" t="s">
        <v>968</v>
      </c>
      <c r="C147" s="460">
        <v>120998.92000000001</v>
      </c>
      <c r="D147" s="460">
        <v>7750.0700000000015</v>
      </c>
    </row>
    <row r="148" spans="1:4" x14ac:dyDescent="0.2">
      <c r="A148" s="460">
        <v>4823906000</v>
      </c>
      <c r="B148" s="460" t="s">
        <v>674</v>
      </c>
      <c r="C148" s="460">
        <v>170.56</v>
      </c>
      <c r="D148" s="460">
        <v>5.34</v>
      </c>
    </row>
    <row r="149" spans="1:4" s="334" customFormat="1" ht="12.75" customHeight="1" x14ac:dyDescent="0.2">
      <c r="A149" s="571" t="s">
        <v>985</v>
      </c>
      <c r="B149" s="572"/>
      <c r="C149" s="573"/>
      <c r="D149" s="574" t="s">
        <v>1578</v>
      </c>
    </row>
    <row r="150" spans="1:4" x14ac:dyDescent="0.2">
      <c r="A150" s="460">
        <v>4823909099</v>
      </c>
      <c r="B150" s="460" t="s">
        <v>677</v>
      </c>
      <c r="C150" s="460">
        <v>2004933.5999999996</v>
      </c>
      <c r="D150" s="460">
        <v>2309385.8130000001</v>
      </c>
    </row>
    <row r="151" spans="1:4" x14ac:dyDescent="0.2">
      <c r="A151" s="460">
        <v>9401610000</v>
      </c>
      <c r="B151" s="460" t="s">
        <v>1035</v>
      </c>
      <c r="C151" s="460">
        <v>486902.20999999996</v>
      </c>
      <c r="D151" s="460">
        <v>84139.98000000001</v>
      </c>
    </row>
    <row r="152" spans="1:4" x14ac:dyDescent="0.2">
      <c r="A152" s="460">
        <v>9401690000</v>
      </c>
      <c r="B152" s="460" t="s">
        <v>1036</v>
      </c>
      <c r="C152" s="460">
        <v>374231.08</v>
      </c>
      <c r="D152" s="460">
        <v>39633.673000000003</v>
      </c>
    </row>
    <row r="153" spans="1:4" x14ac:dyDescent="0.2">
      <c r="A153" s="460">
        <v>9403300000</v>
      </c>
      <c r="B153" s="460" t="s">
        <v>678</v>
      </c>
      <c r="C153" s="460">
        <v>143465.25999999998</v>
      </c>
      <c r="D153" s="460">
        <v>19802.401000000002</v>
      </c>
    </row>
    <row r="154" spans="1:4" x14ac:dyDescent="0.2">
      <c r="A154" s="460">
        <v>9403400000</v>
      </c>
      <c r="B154" s="460" t="s">
        <v>679</v>
      </c>
      <c r="C154" s="460">
        <v>85994.15</v>
      </c>
      <c r="D154" s="460">
        <v>27654.348999999998</v>
      </c>
    </row>
    <row r="155" spans="1:4" x14ac:dyDescent="0.2">
      <c r="A155" s="460">
        <v>9403500000</v>
      </c>
      <c r="B155" s="460" t="s">
        <v>680</v>
      </c>
      <c r="C155" s="460">
        <v>640056.74</v>
      </c>
      <c r="D155" s="460">
        <v>101116.66399999999</v>
      </c>
    </row>
    <row r="156" spans="1:4" x14ac:dyDescent="0.2">
      <c r="A156" s="460">
        <v>9403600000</v>
      </c>
      <c r="B156" s="460" t="s">
        <v>681</v>
      </c>
      <c r="C156" s="460">
        <v>2450794.8200000003</v>
      </c>
      <c r="D156" s="460">
        <v>290148.79199999996</v>
      </c>
    </row>
    <row r="157" spans="1:4" ht="13.5" thickBot="1" x14ac:dyDescent="0.25">
      <c r="A157" s="460">
        <v>9403900000</v>
      </c>
      <c r="B157" s="460" t="s">
        <v>1037</v>
      </c>
      <c r="C157" s="460">
        <v>135380.09000000003</v>
      </c>
      <c r="D157" s="460">
        <v>38176.500000000015</v>
      </c>
    </row>
    <row r="158" spans="1:4" ht="13.5" thickBot="1" x14ac:dyDescent="0.25">
      <c r="A158" s="308" t="s">
        <v>682</v>
      </c>
      <c r="B158" s="309"/>
      <c r="C158" s="310">
        <f>SUM(C6:C157)</f>
        <v>206754959.86000007</v>
      </c>
      <c r="D158" s="310">
        <f>SUM(D6:D157)</f>
        <v>214436853.52899998</v>
      </c>
    </row>
    <row r="159" spans="1:4" x14ac:dyDescent="0.2">
      <c r="A159" s="460" t="s">
        <v>683</v>
      </c>
      <c r="B159" s="460"/>
      <c r="C159" s="460"/>
      <c r="D159" s="460"/>
    </row>
    <row r="160" spans="1:4" x14ac:dyDescent="0.2">
      <c r="A160" s="460" t="s">
        <v>985</v>
      </c>
      <c r="B160" s="460"/>
      <c r="C160" s="460"/>
      <c r="D160" s="460"/>
    </row>
  </sheetData>
  <mergeCells count="1">
    <mergeCell ref="B3:D3"/>
  </mergeCells>
  <printOptions horizontalCentered="1"/>
  <pageMargins left="0.59055118110236227" right="0.59055118110236227" top="0.59055118110236227" bottom="0.59055118110236227" header="0.31496062992125984" footer="0.39370078740157483"/>
  <pageSetup paperSize="9" orientation="landscape" r:id="rId1"/>
  <headerFooter>
    <oddFooter xml:space="preserve">&amp;R&amp;8&amp;P+84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3">
    <tabColor rgb="FF92D050"/>
  </sheetPr>
  <dimension ref="H6:M6"/>
  <sheetViews>
    <sheetView showGridLines="0" workbookViewId="0">
      <selection activeCell="K20" sqref="K20"/>
    </sheetView>
  </sheetViews>
  <sheetFormatPr baseColWidth="10" defaultRowHeight="12.75" x14ac:dyDescent="0.2"/>
  <cols>
    <col min="1" max="1" width="2" customWidth="1"/>
    <col min="3" max="3" width="13.140625" customWidth="1"/>
    <col min="4" max="4" width="14.28515625" customWidth="1"/>
    <col min="5" max="5" width="14.85546875" customWidth="1"/>
    <col min="6" max="6" width="18.5703125" customWidth="1"/>
    <col min="7" max="7" width="14.85546875" customWidth="1"/>
  </cols>
  <sheetData>
    <row r="6" spans="8:13" ht="72" customHeight="1" x14ac:dyDescent="0.2">
      <c r="H6" s="535"/>
      <c r="I6" s="535"/>
      <c r="J6" s="535"/>
      <c r="K6" s="535"/>
      <c r="L6" s="535"/>
      <c r="M6" s="535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3">
    <tabColor rgb="FF92D050"/>
  </sheetPr>
  <dimension ref="A1:J58"/>
  <sheetViews>
    <sheetView zoomScaleNormal="100" workbookViewId="0">
      <selection activeCell="P41" sqref="P41"/>
    </sheetView>
  </sheetViews>
  <sheetFormatPr baseColWidth="10" defaultRowHeight="12.75" x14ac:dyDescent="0.2"/>
  <cols>
    <col min="1" max="1" width="39" style="200" customWidth="1"/>
    <col min="2" max="2" width="26" style="200" customWidth="1"/>
    <col min="3" max="3" width="26" style="327" customWidth="1"/>
    <col min="4" max="7" width="11.42578125" style="200"/>
    <col min="8" max="8" width="33" style="200" customWidth="1"/>
    <col min="9" max="9" width="11.7109375" style="200" bestFit="1" customWidth="1"/>
    <col min="10" max="16384" width="11.42578125" style="200"/>
  </cols>
  <sheetData>
    <row r="1" spans="1:10" ht="19.5" customHeight="1" x14ac:dyDescent="0.2">
      <c r="A1" s="279" t="s">
        <v>952</v>
      </c>
      <c r="B1" s="303"/>
      <c r="C1" s="304"/>
    </row>
    <row r="2" spans="1:10" ht="9.75" customHeight="1" x14ac:dyDescent="0.2">
      <c r="A2" s="306"/>
      <c r="B2" s="199"/>
      <c r="C2" s="199"/>
    </row>
    <row r="3" spans="1:10" s="331" customFormat="1" ht="12" x14ac:dyDescent="0.2">
      <c r="A3" s="241" t="s">
        <v>1135</v>
      </c>
      <c r="B3" s="329"/>
      <c r="C3" s="330"/>
    </row>
    <row r="4" spans="1:10" s="331" customFormat="1" ht="12" x14ac:dyDescent="0.2">
      <c r="A4" s="241" t="s">
        <v>1328</v>
      </c>
      <c r="B4" s="329"/>
      <c r="C4" s="330"/>
    </row>
    <row r="5" spans="1:10" x14ac:dyDescent="0.2">
      <c r="A5" s="619" t="s">
        <v>815</v>
      </c>
      <c r="B5" s="620" t="s">
        <v>816</v>
      </c>
      <c r="C5" s="620" t="s">
        <v>817</v>
      </c>
    </row>
    <row r="6" spans="1:10" x14ac:dyDescent="0.2">
      <c r="A6" s="619"/>
      <c r="B6" s="620"/>
      <c r="C6" s="620"/>
    </row>
    <row r="7" spans="1:10" s="334" customFormat="1" ht="12" customHeight="1" x14ac:dyDescent="0.2">
      <c r="A7" s="332"/>
      <c r="B7" s="325"/>
      <c r="C7" s="325"/>
    </row>
    <row r="8" spans="1:10" s="235" customFormat="1" ht="12" customHeight="1" x14ac:dyDescent="0.2">
      <c r="A8" s="335" t="s">
        <v>818</v>
      </c>
      <c r="B8" s="336">
        <f>SUM('EXPORTACIÓN NO MAD. PAIS'!D7)</f>
        <v>4332255.43</v>
      </c>
      <c r="C8" s="336">
        <f>SUM('EXPORTACIÓN NO MAD. PAIS'!E7)</f>
        <v>98706.801999999996</v>
      </c>
    </row>
    <row r="9" spans="1:10" s="235" customFormat="1" ht="12" customHeight="1" x14ac:dyDescent="0.2">
      <c r="A9" s="335" t="s">
        <v>410</v>
      </c>
      <c r="B9" s="336">
        <f>SUM('EXPORTACIÓN NO MAD. PAIS'!D17)</f>
        <v>67354.600000000006</v>
      </c>
      <c r="C9" s="336">
        <f>SUM('EXPORTACIÓN NO MAD. PAIS'!E17)</f>
        <v>1089.94</v>
      </c>
    </row>
    <row r="10" spans="1:10" s="235" customFormat="1" ht="12" customHeight="1" x14ac:dyDescent="0.2">
      <c r="A10" s="335" t="s">
        <v>819</v>
      </c>
      <c r="B10" s="336">
        <f>SUM('EXPORTACIÓN NO MAD. PAIS'!D28)</f>
        <v>46694735.980000004</v>
      </c>
      <c r="C10" s="336">
        <f>SUM('EXPORTACIÓN NO MAD. PAIS'!E28)</f>
        <v>6207938.5099999988</v>
      </c>
    </row>
    <row r="11" spans="1:10" s="235" customFormat="1" ht="12" customHeight="1" x14ac:dyDescent="0.2">
      <c r="A11" s="335" t="s">
        <v>850</v>
      </c>
      <c r="B11" s="336">
        <f>SUM('EXPORTACIÓN NO MAD. PAIS'!D73)</f>
        <v>467864.49</v>
      </c>
      <c r="C11" s="336">
        <f>SUM('EXPORTACIÓN NO MAD. PAIS'!E73)</f>
        <v>129294.371</v>
      </c>
    </row>
    <row r="12" spans="1:10" s="235" customFormat="1" ht="12" customHeight="1" x14ac:dyDescent="0.2">
      <c r="A12" s="335" t="s">
        <v>820</v>
      </c>
      <c r="B12" s="336">
        <f>SUM('EXPORTACIÓN NO MAD. PAIS'!D88)</f>
        <v>21465709.739999995</v>
      </c>
      <c r="C12" s="336">
        <f>SUM('EXPORTACIÓN NO MAD. PAIS'!E88)</f>
        <v>1920890.2379999997</v>
      </c>
      <c r="H12" s="361" t="s">
        <v>819</v>
      </c>
      <c r="I12" s="445">
        <v>46694735.980000004</v>
      </c>
      <c r="J12" s="361"/>
    </row>
    <row r="13" spans="1:10" s="235" customFormat="1" ht="12" customHeight="1" x14ac:dyDescent="0.2">
      <c r="A13" s="335" t="s">
        <v>821</v>
      </c>
      <c r="B13" s="336">
        <f>SUM('EXPORTACIÓN NO MAD. PAIS'!D201)</f>
        <v>12248223.229999997</v>
      </c>
      <c r="C13" s="336">
        <f>SUM('EXPORTACIÓN NO MAD. PAIS'!E201)</f>
        <v>2670913.9180000005</v>
      </c>
      <c r="H13" s="361" t="s">
        <v>851</v>
      </c>
      <c r="I13" s="445">
        <v>54519724.159999996</v>
      </c>
      <c r="J13" s="361"/>
    </row>
    <row r="14" spans="1:10" s="235" customFormat="1" ht="12" customHeight="1" x14ac:dyDescent="0.2">
      <c r="A14" s="335" t="s">
        <v>822</v>
      </c>
      <c r="B14" s="336">
        <f>SUM('EXPORTACIÓN NO MAD. PAIS'!D328)</f>
        <v>2029.87</v>
      </c>
      <c r="C14" s="336">
        <f>SUM('EXPORTACIÓN NO MAD. PAIS'!E328)</f>
        <v>2704.4770000000003</v>
      </c>
      <c r="H14" s="361" t="s">
        <v>51</v>
      </c>
      <c r="I14" s="445">
        <v>32561582.150000002</v>
      </c>
      <c r="J14" s="361"/>
    </row>
    <row r="15" spans="1:10" s="235" customFormat="1" ht="12" customHeight="1" x14ac:dyDescent="0.2">
      <c r="A15" s="338" t="s">
        <v>51</v>
      </c>
      <c r="B15" s="336">
        <f>SUM('EXPORTACIÓN NO MAD. PAIS'!D334)</f>
        <v>32561582.150000002</v>
      </c>
      <c r="C15" s="336">
        <f>SUM('EXPORTACIÓN NO MAD. PAIS'!E334)</f>
        <v>21469560</v>
      </c>
      <c r="H15" s="361" t="s">
        <v>820</v>
      </c>
      <c r="I15" s="445">
        <v>21465709.739999995</v>
      </c>
      <c r="J15" s="361"/>
    </row>
    <row r="16" spans="1:10" s="235" customFormat="1" ht="12" customHeight="1" x14ac:dyDescent="0.2">
      <c r="A16" s="337" t="s">
        <v>823</v>
      </c>
      <c r="B16" s="336">
        <f>SUM('EXPORTACIÓN NO MAD. PAIS'!D366)</f>
        <v>4281515.1599999992</v>
      </c>
      <c r="C16" s="336">
        <f>SUM('EXPORTACIÓN NO MAD. PAIS'!E366)</f>
        <v>1449876.9010000001</v>
      </c>
      <c r="H16" s="361" t="s">
        <v>821</v>
      </c>
      <c r="I16" s="445">
        <v>12248223.229999997</v>
      </c>
      <c r="J16" s="361"/>
    </row>
    <row r="17" spans="1:10" s="235" customFormat="1" ht="12" customHeight="1" x14ac:dyDescent="0.2">
      <c r="A17" s="338" t="s">
        <v>1296</v>
      </c>
      <c r="B17" s="336">
        <f>SUM('EXPORTACIÓN NO MAD. PAIS'!D381)</f>
        <v>424394.17000000004</v>
      </c>
      <c r="C17" s="336">
        <f>SUM('EXPORTACIÓN NO MAD. PAIS'!E381)</f>
        <v>21240</v>
      </c>
      <c r="H17" s="361" t="s">
        <v>823</v>
      </c>
      <c r="I17" s="445">
        <v>4281515.1599999992</v>
      </c>
      <c r="J17" s="361"/>
    </row>
    <row r="18" spans="1:10" s="235" customFormat="1" ht="12" customHeight="1" x14ac:dyDescent="0.2">
      <c r="A18" s="338" t="s">
        <v>851</v>
      </c>
      <c r="B18" s="336">
        <f>SUM('EXPORTACIÓN NO MAD. PAIS'!D395)</f>
        <v>54519724.159999996</v>
      </c>
      <c r="C18" s="336">
        <f>SUM('EXPORTACIÓN NO MAD. PAIS'!E395)</f>
        <v>610627.09899999993</v>
      </c>
      <c r="H18" s="361" t="s">
        <v>825</v>
      </c>
      <c r="I18" s="445">
        <v>234923.65000000002</v>
      </c>
      <c r="J18" s="361"/>
    </row>
    <row r="19" spans="1:10" s="235" customFormat="1" ht="12" customHeight="1" x14ac:dyDescent="0.2">
      <c r="A19" s="338" t="s">
        <v>996</v>
      </c>
      <c r="B19" s="336">
        <f>SUM('EXPORTACIÓN NO MAD. PAIS'!D460)</f>
        <v>268841.10000000003</v>
      </c>
      <c r="C19" s="336">
        <f>SUM('EXPORTACIÓN NO MAD. PAIS'!E460)</f>
        <v>2810.4810000000002</v>
      </c>
      <c r="H19" s="361" t="s">
        <v>818</v>
      </c>
      <c r="I19" s="445">
        <v>4332255.43</v>
      </c>
      <c r="J19" s="361"/>
    </row>
    <row r="20" spans="1:10" s="235" customFormat="1" ht="12" customHeight="1" x14ac:dyDescent="0.2">
      <c r="A20" s="335" t="s">
        <v>824</v>
      </c>
      <c r="B20" s="336">
        <f>SUM('EXPORTACIÓN NO MAD. PAIS'!D475)</f>
        <v>81908.13</v>
      </c>
      <c r="C20" s="336">
        <f>SUM('EXPORTACIÓN NO MAD. PAIS'!E475)</f>
        <v>26742.957000000002</v>
      </c>
      <c r="H20" s="361" t="s">
        <v>1133</v>
      </c>
      <c r="I20" s="445">
        <v>1312392.3600000143</v>
      </c>
      <c r="J20" s="445"/>
    </row>
    <row r="21" spans="1:10" s="235" customFormat="1" ht="12" customHeight="1" x14ac:dyDescent="0.2">
      <c r="A21" s="335" t="s">
        <v>825</v>
      </c>
      <c r="B21" s="336">
        <f>SUM('EXPORTACIÓN NO MAD. PAIS'!D483)</f>
        <v>234923.65000000002</v>
      </c>
      <c r="C21" s="336">
        <f>SUM('EXPORTACIÓN NO MAD. PAIS'!E483)</f>
        <v>90330.472999999998</v>
      </c>
      <c r="H21" s="361"/>
      <c r="I21" s="445"/>
      <c r="J21" s="361"/>
    </row>
    <row r="22" spans="1:10" s="235" customFormat="1" ht="12" customHeight="1" thickBot="1" x14ac:dyDescent="0.25">
      <c r="B22" s="242"/>
      <c r="C22" s="242"/>
      <c r="I22" s="417"/>
    </row>
    <row r="23" spans="1:10" s="235" customFormat="1" ht="12" customHeight="1" thickTop="1" x14ac:dyDescent="0.2">
      <c r="A23" s="339" t="s">
        <v>32</v>
      </c>
      <c r="B23" s="340">
        <f>SUM(B8:B22)</f>
        <v>177651061.86000001</v>
      </c>
      <c r="C23" s="340">
        <f>SUM(C8:C22)</f>
        <v>34702726.166999996</v>
      </c>
      <c r="I23" s="417"/>
    </row>
    <row r="24" spans="1:10" s="235" customFormat="1" ht="12" customHeight="1" x14ac:dyDescent="0.2">
      <c r="A24" s="311" t="s">
        <v>521</v>
      </c>
      <c r="B24" s="341"/>
      <c r="C24" s="341"/>
      <c r="I24" s="417"/>
    </row>
    <row r="25" spans="1:10" x14ac:dyDescent="0.2">
      <c r="A25" s="213" t="s">
        <v>683</v>
      </c>
      <c r="H25" s="235"/>
      <c r="I25" s="417"/>
    </row>
    <row r="26" spans="1:10" x14ac:dyDescent="0.2">
      <c r="A26" s="160" t="s">
        <v>985</v>
      </c>
      <c r="B26" s="327"/>
    </row>
    <row r="27" spans="1:10" x14ac:dyDescent="0.2">
      <c r="A27" s="588" t="s">
        <v>1160</v>
      </c>
      <c r="B27" s="588"/>
      <c r="C27" s="588"/>
      <c r="I27" s="327"/>
    </row>
    <row r="28" spans="1:10" x14ac:dyDescent="0.2">
      <c r="A28" s="342" t="s">
        <v>1329</v>
      </c>
      <c r="B28" s="342"/>
      <c r="C28" s="342"/>
    </row>
    <row r="29" spans="1:10" x14ac:dyDescent="0.2">
      <c r="A29" s="343"/>
      <c r="B29" s="343"/>
      <c r="C29" s="343"/>
    </row>
    <row r="30" spans="1:10" x14ac:dyDescent="0.2">
      <c r="A30" s="200" t="s">
        <v>826</v>
      </c>
    </row>
    <row r="57" spans="1:3" x14ac:dyDescent="0.2">
      <c r="A57" s="213" t="s">
        <v>683</v>
      </c>
      <c r="B57" s="198"/>
      <c r="C57" s="199"/>
    </row>
    <row r="58" spans="1:3" x14ac:dyDescent="0.2">
      <c r="A58" s="160" t="s">
        <v>985</v>
      </c>
      <c r="B58" s="198"/>
      <c r="C58" s="199"/>
    </row>
  </sheetData>
  <mergeCells count="4">
    <mergeCell ref="A5:A6"/>
    <mergeCell ref="B5:B6"/>
    <mergeCell ref="C5:C6"/>
    <mergeCell ref="A27:C27"/>
  </mergeCells>
  <pageMargins left="0.59055118110236227" right="0.43307086614173229" top="0.98425196850393704" bottom="0.78740157480314965" header="0" footer="0.39370078740157483"/>
  <pageSetup paperSize="9" orientation="portrait" r:id="rId1"/>
  <headerFooter alignWithMargins="0">
    <oddFooter xml:space="preserve">&amp;R&amp;8&amp;P+89  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4">
    <tabColor rgb="FF92D050"/>
  </sheetPr>
  <dimension ref="A1:E529"/>
  <sheetViews>
    <sheetView topLeftCell="A493" workbookViewId="0">
      <selection activeCell="P41" sqref="P41"/>
    </sheetView>
  </sheetViews>
  <sheetFormatPr baseColWidth="10" defaultRowHeight="12.75" x14ac:dyDescent="0.2"/>
  <cols>
    <col min="1" max="1" width="13.85546875" customWidth="1"/>
    <col min="2" max="2" width="70.42578125" customWidth="1"/>
    <col min="3" max="3" width="18.85546875" customWidth="1"/>
    <col min="4" max="4" width="14.7109375" customWidth="1"/>
    <col min="5" max="5" width="13.28515625" customWidth="1"/>
  </cols>
  <sheetData>
    <row r="1" spans="1:5" x14ac:dyDescent="0.2">
      <c r="A1" s="279" t="s">
        <v>952</v>
      </c>
      <c r="B1" s="303"/>
      <c r="C1" s="304"/>
      <c r="D1" s="468"/>
      <c r="E1" s="388"/>
    </row>
    <row r="2" spans="1:5" x14ac:dyDescent="0.2">
      <c r="A2" s="306"/>
      <c r="B2" s="199"/>
      <c r="C2" s="199"/>
      <c r="D2" s="397"/>
      <c r="E2" s="389"/>
    </row>
    <row r="3" spans="1:5" x14ac:dyDescent="0.2">
      <c r="A3" s="307" t="s">
        <v>472</v>
      </c>
      <c r="B3" s="618" t="s">
        <v>1215</v>
      </c>
      <c r="C3" s="618"/>
      <c r="D3" s="618"/>
      <c r="E3" s="618"/>
    </row>
    <row r="4" spans="1:5" ht="6.75" customHeight="1" x14ac:dyDescent="0.2">
      <c r="A4" s="318"/>
      <c r="B4" s="318"/>
      <c r="C4" s="318"/>
      <c r="D4" s="319"/>
      <c r="E4" s="322"/>
    </row>
    <row r="5" spans="1:5" ht="22.5" x14ac:dyDescent="0.2">
      <c r="A5" s="435" t="s">
        <v>565</v>
      </c>
      <c r="B5" s="436" t="s">
        <v>566</v>
      </c>
      <c r="C5" s="437" t="s">
        <v>684</v>
      </c>
      <c r="D5" s="515" t="s">
        <v>685</v>
      </c>
      <c r="E5" s="516" t="s">
        <v>686</v>
      </c>
    </row>
    <row r="6" spans="1:5" s="31" customFormat="1" ht="5.25" customHeight="1" x14ac:dyDescent="0.2">
      <c r="A6" s="491"/>
      <c r="B6" s="492"/>
      <c r="C6" s="493"/>
      <c r="D6" s="507"/>
      <c r="E6" s="507"/>
    </row>
    <row r="7" spans="1:5" s="31" customFormat="1" x14ac:dyDescent="0.2">
      <c r="A7" s="491"/>
      <c r="B7" s="508" t="s">
        <v>1287</v>
      </c>
      <c r="C7" s="491"/>
      <c r="D7" s="507">
        <f>SUM(D8:D15)</f>
        <v>4332255.43</v>
      </c>
      <c r="E7" s="507">
        <f>SUM(E8:E15)</f>
        <v>98706.801999999996</v>
      </c>
    </row>
    <row r="8" spans="1:5" x14ac:dyDescent="0.2">
      <c r="A8" s="460" t="s">
        <v>1216</v>
      </c>
      <c r="B8" s="460" t="s">
        <v>760</v>
      </c>
      <c r="C8" s="460" t="s">
        <v>707</v>
      </c>
      <c r="D8" s="463">
        <v>6000</v>
      </c>
      <c r="E8" s="463">
        <v>200</v>
      </c>
    </row>
    <row r="9" spans="1:5" x14ac:dyDescent="0.2">
      <c r="A9" s="460"/>
      <c r="B9" s="460"/>
      <c r="C9" s="460" t="s">
        <v>696</v>
      </c>
      <c r="D9" s="463">
        <v>138008.5</v>
      </c>
      <c r="E9" s="463">
        <v>4011.85</v>
      </c>
    </row>
    <row r="10" spans="1:5" x14ac:dyDescent="0.2">
      <c r="A10" s="460"/>
      <c r="B10" s="460"/>
      <c r="C10" s="460" t="s">
        <v>705</v>
      </c>
      <c r="D10" s="463">
        <v>2188.9</v>
      </c>
      <c r="E10" s="463">
        <v>50</v>
      </c>
    </row>
    <row r="11" spans="1:5" x14ac:dyDescent="0.2">
      <c r="A11" s="460"/>
      <c r="B11" s="460"/>
      <c r="C11" s="460" t="s">
        <v>689</v>
      </c>
      <c r="D11" s="463">
        <v>6200</v>
      </c>
      <c r="E11" s="463">
        <v>100</v>
      </c>
    </row>
    <row r="12" spans="1:5" x14ac:dyDescent="0.2">
      <c r="A12" s="460"/>
      <c r="B12" s="460"/>
      <c r="C12" s="460" t="s">
        <v>799</v>
      </c>
      <c r="D12" s="463">
        <v>187613.49</v>
      </c>
      <c r="E12" s="463">
        <v>3094.9520000000002</v>
      </c>
    </row>
    <row r="13" spans="1:5" x14ac:dyDescent="0.2">
      <c r="A13" s="460"/>
      <c r="B13" s="460"/>
      <c r="C13" s="460" t="s">
        <v>702</v>
      </c>
      <c r="D13" s="463">
        <v>1517985.64</v>
      </c>
      <c r="E13" s="463">
        <v>28250</v>
      </c>
    </row>
    <row r="14" spans="1:5" x14ac:dyDescent="0.2">
      <c r="A14" s="460"/>
      <c r="B14" s="460"/>
      <c r="C14" s="460" t="s">
        <v>688</v>
      </c>
      <c r="D14" s="463">
        <v>2114358.9</v>
      </c>
      <c r="E14" s="463">
        <v>57000</v>
      </c>
    </row>
    <row r="15" spans="1:5" x14ac:dyDescent="0.2">
      <c r="A15" s="460"/>
      <c r="B15" s="460"/>
      <c r="C15" s="460" t="s">
        <v>723</v>
      </c>
      <c r="D15" s="463">
        <v>359900</v>
      </c>
      <c r="E15" s="463">
        <v>6000</v>
      </c>
    </row>
    <row r="16" spans="1:5" x14ac:dyDescent="0.2">
      <c r="A16" s="460"/>
      <c r="B16" s="460"/>
      <c r="C16" s="460"/>
      <c r="D16" s="463"/>
      <c r="E16" s="463"/>
    </row>
    <row r="17" spans="1:5" x14ac:dyDescent="0.2">
      <c r="A17" s="460"/>
      <c r="B17" s="509" t="s">
        <v>987</v>
      </c>
      <c r="C17" s="460"/>
      <c r="D17" s="496">
        <f>SUM(D18:D26)</f>
        <v>67354.600000000006</v>
      </c>
      <c r="E17" s="496">
        <f>SUM(E18:E26)</f>
        <v>1089.94</v>
      </c>
    </row>
    <row r="18" spans="1:5" x14ac:dyDescent="0.2">
      <c r="A18" s="460" t="s">
        <v>1217</v>
      </c>
      <c r="B18" s="460" t="s">
        <v>987</v>
      </c>
      <c r="C18" s="460" t="s">
        <v>708</v>
      </c>
      <c r="D18" s="463">
        <v>2784</v>
      </c>
      <c r="E18" s="463">
        <v>17.5</v>
      </c>
    </row>
    <row r="19" spans="1:5" x14ac:dyDescent="0.2">
      <c r="A19" s="460"/>
      <c r="B19" s="460"/>
      <c r="C19" s="460" t="s">
        <v>692</v>
      </c>
      <c r="D19" s="463">
        <v>1244.5999999999999</v>
      </c>
      <c r="E19" s="463">
        <v>7</v>
      </c>
    </row>
    <row r="20" spans="1:5" x14ac:dyDescent="0.2">
      <c r="A20" s="460"/>
      <c r="B20" s="460"/>
      <c r="C20" s="460" t="s">
        <v>687</v>
      </c>
      <c r="D20" s="463">
        <v>2208</v>
      </c>
      <c r="E20" s="463">
        <v>91</v>
      </c>
    </row>
    <row r="21" spans="1:5" x14ac:dyDescent="0.2">
      <c r="A21" s="460"/>
      <c r="B21" s="460"/>
      <c r="C21" s="460" t="s">
        <v>740</v>
      </c>
      <c r="D21" s="463">
        <v>34839.5</v>
      </c>
      <c r="E21" s="463">
        <v>254</v>
      </c>
    </row>
    <row r="22" spans="1:5" x14ac:dyDescent="0.2">
      <c r="A22" s="460" t="s">
        <v>1218</v>
      </c>
      <c r="B22" s="460" t="s">
        <v>988</v>
      </c>
      <c r="C22" s="460" t="s">
        <v>707</v>
      </c>
      <c r="D22" s="463">
        <v>16876.5</v>
      </c>
      <c r="E22" s="463">
        <v>411.51600000000002</v>
      </c>
    </row>
    <row r="23" spans="1:5" x14ac:dyDescent="0.2">
      <c r="A23" s="460"/>
      <c r="B23" s="460"/>
      <c r="C23" s="460" t="s">
        <v>708</v>
      </c>
      <c r="D23" s="463">
        <v>835</v>
      </c>
      <c r="E23" s="463">
        <v>12</v>
      </c>
    </row>
    <row r="24" spans="1:5" x14ac:dyDescent="0.2">
      <c r="A24" s="460"/>
      <c r="B24" s="460"/>
      <c r="C24" s="460" t="s">
        <v>689</v>
      </c>
      <c r="D24" s="463">
        <v>462</v>
      </c>
      <c r="E24" s="463">
        <v>11</v>
      </c>
    </row>
    <row r="25" spans="1:5" x14ac:dyDescent="0.2">
      <c r="A25" s="460"/>
      <c r="B25" s="460"/>
      <c r="C25" s="460" t="s">
        <v>687</v>
      </c>
      <c r="D25" s="463">
        <v>6950</v>
      </c>
      <c r="E25" s="463">
        <v>283.92399999999998</v>
      </c>
    </row>
    <row r="26" spans="1:5" x14ac:dyDescent="0.2">
      <c r="A26" s="460"/>
      <c r="B26" s="460"/>
      <c r="C26" s="460" t="s">
        <v>1202</v>
      </c>
      <c r="D26" s="463">
        <v>1155</v>
      </c>
      <c r="E26" s="463">
        <v>2</v>
      </c>
    </row>
    <row r="27" spans="1:5" x14ac:dyDescent="0.2">
      <c r="A27" s="460"/>
      <c r="B27" s="460"/>
      <c r="C27" s="460"/>
      <c r="D27" s="463"/>
      <c r="E27" s="463"/>
    </row>
    <row r="28" spans="1:5" x14ac:dyDescent="0.2">
      <c r="A28" s="460"/>
      <c r="B28" s="495" t="s">
        <v>1288</v>
      </c>
      <c r="C28" s="460"/>
      <c r="D28" s="496">
        <f>SUM(D29:D71)</f>
        <v>46694735.980000004</v>
      </c>
      <c r="E28" s="496">
        <f>SUM(E29:E71)</f>
        <v>6207938.5099999988</v>
      </c>
    </row>
    <row r="29" spans="1:5" x14ac:dyDescent="0.2">
      <c r="A29" s="460" t="s">
        <v>1219</v>
      </c>
      <c r="B29" s="460" t="s">
        <v>758</v>
      </c>
      <c r="C29" s="460" t="s">
        <v>707</v>
      </c>
      <c r="D29" s="463">
        <v>914435.8</v>
      </c>
      <c r="E29" s="463">
        <v>109503.2</v>
      </c>
    </row>
    <row r="30" spans="1:5" x14ac:dyDescent="0.2">
      <c r="A30" s="460"/>
      <c r="B30" s="460"/>
      <c r="C30" s="460" t="s">
        <v>708</v>
      </c>
      <c r="D30" s="463">
        <v>2384221.54</v>
      </c>
      <c r="E30" s="463">
        <v>320315</v>
      </c>
    </row>
    <row r="31" spans="1:5" x14ac:dyDescent="0.2">
      <c r="A31" s="460"/>
      <c r="B31" s="460"/>
      <c r="C31" s="460" t="s">
        <v>706</v>
      </c>
      <c r="D31" s="463">
        <v>124960</v>
      </c>
      <c r="E31" s="463">
        <v>16000</v>
      </c>
    </row>
    <row r="32" spans="1:5" x14ac:dyDescent="0.2">
      <c r="A32" s="460"/>
      <c r="B32" s="460"/>
      <c r="C32" s="460" t="s">
        <v>733</v>
      </c>
      <c r="D32" s="463">
        <v>1597454</v>
      </c>
      <c r="E32" s="463">
        <v>229800</v>
      </c>
    </row>
    <row r="33" spans="1:5" x14ac:dyDescent="0.2">
      <c r="A33" s="460"/>
      <c r="B33" s="460"/>
      <c r="C33" s="460" t="s">
        <v>697</v>
      </c>
      <c r="D33" s="463">
        <v>1034172.57</v>
      </c>
      <c r="E33" s="463">
        <v>140157.68</v>
      </c>
    </row>
    <row r="34" spans="1:5" x14ac:dyDescent="0.2">
      <c r="A34" s="460"/>
      <c r="B34" s="460"/>
      <c r="C34" s="460" t="s">
        <v>692</v>
      </c>
      <c r="D34" s="463">
        <v>8160</v>
      </c>
      <c r="E34" s="463">
        <v>1000</v>
      </c>
    </row>
    <row r="35" spans="1:5" x14ac:dyDescent="0.2">
      <c r="A35" s="460"/>
      <c r="B35" s="460"/>
      <c r="C35" s="460" t="s">
        <v>695</v>
      </c>
      <c r="D35" s="463">
        <v>111226</v>
      </c>
      <c r="E35" s="463">
        <v>75060</v>
      </c>
    </row>
    <row r="36" spans="1:5" x14ac:dyDescent="0.2">
      <c r="A36" s="460"/>
      <c r="B36" s="460"/>
      <c r="C36" s="460" t="s">
        <v>705</v>
      </c>
      <c r="D36" s="463">
        <v>1124826.53</v>
      </c>
      <c r="E36" s="463">
        <v>134852.65299999999</v>
      </c>
    </row>
    <row r="37" spans="1:5" x14ac:dyDescent="0.2">
      <c r="A37" s="460"/>
      <c r="B37" s="460"/>
      <c r="C37" s="460" t="s">
        <v>710</v>
      </c>
      <c r="D37" s="463">
        <v>10791.68</v>
      </c>
      <c r="E37" s="463">
        <v>1200</v>
      </c>
    </row>
    <row r="38" spans="1:5" x14ac:dyDescent="0.2">
      <c r="A38" s="460"/>
      <c r="B38" s="460"/>
      <c r="C38" s="460" t="s">
        <v>700</v>
      </c>
      <c r="D38" s="463">
        <v>32292</v>
      </c>
      <c r="E38" s="463">
        <v>3600</v>
      </c>
    </row>
    <row r="39" spans="1:5" x14ac:dyDescent="0.2">
      <c r="A39" s="460"/>
      <c r="B39" s="460"/>
      <c r="C39" s="460" t="s">
        <v>687</v>
      </c>
      <c r="D39" s="463">
        <v>25318853.510000002</v>
      </c>
      <c r="E39" s="463">
        <v>3452529.1359999999</v>
      </c>
    </row>
    <row r="40" spans="1:5" x14ac:dyDescent="0.2">
      <c r="A40" s="460"/>
      <c r="B40" s="460"/>
      <c r="C40" s="460" t="s">
        <v>693</v>
      </c>
      <c r="D40" s="463">
        <v>1131600.3400000001</v>
      </c>
      <c r="E40" s="463">
        <v>137434</v>
      </c>
    </row>
    <row r="41" spans="1:5" s="334" customFormat="1" ht="12.75" customHeight="1" x14ac:dyDescent="0.2">
      <c r="A41" s="571" t="s">
        <v>985</v>
      </c>
      <c r="B41" s="572"/>
      <c r="C41" s="573"/>
      <c r="D41" s="574"/>
      <c r="E41" s="574" t="s">
        <v>1578</v>
      </c>
    </row>
    <row r="42" spans="1:5" x14ac:dyDescent="0.2">
      <c r="A42" s="460"/>
      <c r="B42" s="460"/>
      <c r="C42" s="460" t="s">
        <v>812</v>
      </c>
      <c r="D42" s="463">
        <v>82500</v>
      </c>
      <c r="E42" s="463">
        <v>9842</v>
      </c>
    </row>
    <row r="43" spans="1:5" x14ac:dyDescent="0.2">
      <c r="A43" s="460"/>
      <c r="B43" s="460"/>
      <c r="C43" s="460" t="s">
        <v>720</v>
      </c>
      <c r="D43" s="463">
        <v>62480</v>
      </c>
      <c r="E43" s="463">
        <v>7983</v>
      </c>
    </row>
    <row r="44" spans="1:5" x14ac:dyDescent="0.2">
      <c r="A44" s="460"/>
      <c r="B44" s="460"/>
      <c r="C44" s="460" t="s">
        <v>712</v>
      </c>
      <c r="D44" s="463">
        <v>761778.92</v>
      </c>
      <c r="E44" s="463">
        <v>87711.127999999997</v>
      </c>
    </row>
    <row r="45" spans="1:5" x14ac:dyDescent="0.2">
      <c r="A45" s="460"/>
      <c r="B45" s="460"/>
      <c r="C45" s="460" t="s">
        <v>702</v>
      </c>
      <c r="D45" s="463">
        <v>125200</v>
      </c>
      <c r="E45" s="463">
        <v>16000</v>
      </c>
    </row>
    <row r="46" spans="1:5" x14ac:dyDescent="0.2">
      <c r="A46" s="460"/>
      <c r="B46" s="460"/>
      <c r="C46" s="460" t="s">
        <v>801</v>
      </c>
      <c r="D46" s="463">
        <v>848012.88</v>
      </c>
      <c r="E46" s="463">
        <v>112000</v>
      </c>
    </row>
    <row r="47" spans="1:5" x14ac:dyDescent="0.2">
      <c r="A47" s="460"/>
      <c r="B47" s="460"/>
      <c r="C47" s="460" t="s">
        <v>713</v>
      </c>
      <c r="D47" s="463">
        <v>19612.8</v>
      </c>
      <c r="E47" s="463">
        <v>1959.52</v>
      </c>
    </row>
    <row r="48" spans="1:5" x14ac:dyDescent="0.2">
      <c r="A48" s="460"/>
      <c r="B48" s="460"/>
      <c r="C48" s="460" t="s">
        <v>688</v>
      </c>
      <c r="D48" s="463">
        <v>136681.60000000001</v>
      </c>
      <c r="E48" s="463">
        <v>17563</v>
      </c>
    </row>
    <row r="49" spans="1:5" x14ac:dyDescent="0.2">
      <c r="A49" s="460"/>
      <c r="B49" s="460"/>
      <c r="C49" s="460" t="s">
        <v>747</v>
      </c>
      <c r="D49" s="463">
        <v>180</v>
      </c>
      <c r="E49" s="463">
        <v>20</v>
      </c>
    </row>
    <row r="50" spans="1:5" x14ac:dyDescent="0.2">
      <c r="A50" s="460"/>
      <c r="B50" s="460"/>
      <c r="C50" s="460" t="s">
        <v>714</v>
      </c>
      <c r="D50" s="463">
        <v>1967733.28</v>
      </c>
      <c r="E50" s="463">
        <v>248814</v>
      </c>
    </row>
    <row r="51" spans="1:5" x14ac:dyDescent="0.2">
      <c r="A51" s="460"/>
      <c r="B51" s="460"/>
      <c r="C51" s="460" t="s">
        <v>715</v>
      </c>
      <c r="D51" s="463">
        <v>448499.8</v>
      </c>
      <c r="E51" s="463">
        <v>53000</v>
      </c>
    </row>
    <row r="52" spans="1:5" x14ac:dyDescent="0.2">
      <c r="A52" s="460"/>
      <c r="B52" s="460"/>
      <c r="C52" s="460" t="s">
        <v>724</v>
      </c>
      <c r="D52" s="463">
        <v>268892</v>
      </c>
      <c r="E52" s="463">
        <v>32000</v>
      </c>
    </row>
    <row r="53" spans="1:5" x14ac:dyDescent="0.2">
      <c r="A53" s="460"/>
      <c r="B53" s="460"/>
      <c r="C53" s="460" t="s">
        <v>691</v>
      </c>
      <c r="D53" s="463">
        <v>526800</v>
      </c>
      <c r="E53" s="463">
        <v>65500</v>
      </c>
    </row>
    <row r="54" spans="1:5" x14ac:dyDescent="0.2">
      <c r="A54" s="460"/>
      <c r="B54" s="460"/>
      <c r="C54" s="460" t="s">
        <v>725</v>
      </c>
      <c r="D54" s="463">
        <v>663575.4</v>
      </c>
      <c r="E54" s="463">
        <v>86400</v>
      </c>
    </row>
    <row r="55" spans="1:5" x14ac:dyDescent="0.2">
      <c r="A55" s="460"/>
      <c r="B55" s="460"/>
      <c r="C55" s="460" t="s">
        <v>740</v>
      </c>
      <c r="D55" s="463">
        <v>174026.96</v>
      </c>
      <c r="E55" s="463">
        <v>20653.64</v>
      </c>
    </row>
    <row r="56" spans="1:5" x14ac:dyDescent="0.2">
      <c r="A56" s="460"/>
      <c r="B56" s="460"/>
      <c r="C56" s="460" t="s">
        <v>728</v>
      </c>
      <c r="D56" s="463">
        <v>112239</v>
      </c>
      <c r="E56" s="463">
        <v>15722.5</v>
      </c>
    </row>
    <row r="57" spans="1:5" x14ac:dyDescent="0.2">
      <c r="A57" s="460"/>
      <c r="B57" s="460"/>
      <c r="C57" s="460" t="s">
        <v>716</v>
      </c>
      <c r="D57" s="463">
        <v>6113.79</v>
      </c>
      <c r="E57" s="463">
        <v>563.524</v>
      </c>
    </row>
    <row r="58" spans="1:5" x14ac:dyDescent="0.2">
      <c r="A58" s="460"/>
      <c r="B58" s="460"/>
      <c r="C58" s="460" t="s">
        <v>749</v>
      </c>
      <c r="D58" s="463">
        <v>2757.45</v>
      </c>
      <c r="E58" s="463">
        <v>300</v>
      </c>
    </row>
    <row r="59" spans="1:5" x14ac:dyDescent="0.2">
      <c r="A59" s="460"/>
      <c r="B59" s="460"/>
      <c r="C59" s="460" t="s">
        <v>718</v>
      </c>
      <c r="D59" s="463">
        <v>450329</v>
      </c>
      <c r="E59" s="463">
        <v>52689</v>
      </c>
    </row>
    <row r="60" spans="1:5" x14ac:dyDescent="0.2">
      <c r="A60" s="460" t="s">
        <v>1220</v>
      </c>
      <c r="B60" s="460" t="s">
        <v>756</v>
      </c>
      <c r="C60" s="460" t="s">
        <v>732</v>
      </c>
      <c r="D60" s="463">
        <v>24.5</v>
      </c>
      <c r="E60" s="463">
        <v>35</v>
      </c>
    </row>
    <row r="61" spans="1:5" x14ac:dyDescent="0.2">
      <c r="A61" s="460" t="s">
        <v>1221</v>
      </c>
      <c r="B61" s="460" t="s">
        <v>755</v>
      </c>
      <c r="C61" s="460" t="s">
        <v>693</v>
      </c>
      <c r="D61" s="463">
        <v>42</v>
      </c>
      <c r="E61" s="463">
        <v>4.3929999999999998</v>
      </c>
    </row>
    <row r="62" spans="1:5" x14ac:dyDescent="0.2">
      <c r="A62" s="460" t="s">
        <v>1222</v>
      </c>
      <c r="B62" s="460" t="s">
        <v>1108</v>
      </c>
      <c r="C62" s="460" t="s">
        <v>687</v>
      </c>
      <c r="D62" s="463">
        <v>762.3</v>
      </c>
      <c r="E62" s="463">
        <v>95.256</v>
      </c>
    </row>
    <row r="63" spans="1:5" x14ac:dyDescent="0.2">
      <c r="A63" s="460" t="s">
        <v>1223</v>
      </c>
      <c r="B63" s="460" t="s">
        <v>845</v>
      </c>
      <c r="C63" s="460" t="s">
        <v>705</v>
      </c>
      <c r="D63" s="463">
        <v>9500</v>
      </c>
      <c r="E63" s="463">
        <v>1329.6969999999999</v>
      </c>
    </row>
    <row r="64" spans="1:5" x14ac:dyDescent="0.2">
      <c r="A64" s="460"/>
      <c r="B64" s="460"/>
      <c r="C64" s="460" t="s">
        <v>687</v>
      </c>
      <c r="D64" s="463">
        <v>5114.1000000000004</v>
      </c>
      <c r="E64" s="463">
        <v>581.66</v>
      </c>
    </row>
    <row r="65" spans="1:5" x14ac:dyDescent="0.2">
      <c r="A65" s="460"/>
      <c r="B65" s="460"/>
      <c r="C65" s="460" t="s">
        <v>693</v>
      </c>
      <c r="D65" s="463">
        <v>1644</v>
      </c>
      <c r="E65" s="463">
        <v>283.613</v>
      </c>
    </row>
    <row r="66" spans="1:5" x14ac:dyDescent="0.2">
      <c r="A66" s="460"/>
      <c r="B66" s="460"/>
      <c r="C66" s="460" t="s">
        <v>747</v>
      </c>
      <c r="D66" s="463">
        <v>300</v>
      </c>
      <c r="E66" s="463">
        <v>25</v>
      </c>
    </row>
    <row r="67" spans="1:5" x14ac:dyDescent="0.2">
      <c r="A67" s="460" t="s">
        <v>1224</v>
      </c>
      <c r="B67" s="460" t="s">
        <v>989</v>
      </c>
      <c r="C67" s="460" t="s">
        <v>707</v>
      </c>
      <c r="D67" s="463">
        <v>554364</v>
      </c>
      <c r="E67" s="463">
        <v>32400</v>
      </c>
    </row>
    <row r="68" spans="1:5" x14ac:dyDescent="0.2">
      <c r="A68" s="460"/>
      <c r="B68" s="460"/>
      <c r="C68" s="460" t="s">
        <v>689</v>
      </c>
      <c r="D68" s="463">
        <v>167.51</v>
      </c>
      <c r="E68" s="463">
        <v>117.2</v>
      </c>
    </row>
    <row r="69" spans="1:5" x14ac:dyDescent="0.2">
      <c r="A69" s="460"/>
      <c r="B69" s="460"/>
      <c r="C69" s="460" t="s">
        <v>687</v>
      </c>
      <c r="D69" s="463">
        <v>220</v>
      </c>
      <c r="E69" s="463">
        <v>40</v>
      </c>
    </row>
    <row r="70" spans="1:5" x14ac:dyDescent="0.2">
      <c r="A70" s="460"/>
      <c r="B70" s="460"/>
      <c r="C70" s="460" t="s">
        <v>720</v>
      </c>
      <c r="D70" s="463">
        <v>4760085.72</v>
      </c>
      <c r="E70" s="463">
        <v>602423.71</v>
      </c>
    </row>
    <row r="71" spans="1:5" x14ac:dyDescent="0.2">
      <c r="A71" s="460"/>
      <c r="B71" s="460"/>
      <c r="C71" s="460" t="s">
        <v>718</v>
      </c>
      <c r="D71" s="463">
        <v>912105</v>
      </c>
      <c r="E71" s="463">
        <v>120430</v>
      </c>
    </row>
    <row r="72" spans="1:5" x14ac:dyDescent="0.2">
      <c r="A72" s="460"/>
      <c r="B72" s="460"/>
      <c r="C72" s="460"/>
      <c r="D72" s="463"/>
      <c r="E72" s="463"/>
    </row>
    <row r="73" spans="1:5" x14ac:dyDescent="0.2">
      <c r="A73" s="460"/>
      <c r="B73" s="495" t="s">
        <v>1289</v>
      </c>
      <c r="C73" s="460"/>
      <c r="D73" s="496">
        <f>SUM(D74:D86)</f>
        <v>467864.49</v>
      </c>
      <c r="E73" s="496">
        <f>SUM(E74:E86)</f>
        <v>129294.371</v>
      </c>
    </row>
    <row r="74" spans="1:5" x14ac:dyDescent="0.2">
      <c r="A74" s="460" t="s">
        <v>1225</v>
      </c>
      <c r="B74" s="460" t="s">
        <v>791</v>
      </c>
      <c r="C74" s="460" t="s">
        <v>697</v>
      </c>
      <c r="D74" s="463">
        <v>30470.6</v>
      </c>
      <c r="E74" s="463">
        <v>1200</v>
      </c>
    </row>
    <row r="75" spans="1:5" x14ac:dyDescent="0.2">
      <c r="A75" s="460"/>
      <c r="B75" s="460"/>
      <c r="C75" s="460" t="s">
        <v>705</v>
      </c>
      <c r="D75" s="463">
        <v>18264.13</v>
      </c>
      <c r="E75" s="463">
        <v>1000</v>
      </c>
    </row>
    <row r="76" spans="1:5" s="334" customFormat="1" ht="12.75" customHeight="1" x14ac:dyDescent="0.2">
      <c r="A76" s="571" t="s">
        <v>985</v>
      </c>
      <c r="B76" s="572"/>
      <c r="C76" s="573"/>
      <c r="D76" s="574"/>
      <c r="E76" s="574" t="s">
        <v>1578</v>
      </c>
    </row>
    <row r="77" spans="1:5" x14ac:dyDescent="0.2">
      <c r="A77" s="460"/>
      <c r="B77" s="460"/>
      <c r="C77" s="460" t="s">
        <v>734</v>
      </c>
      <c r="D77" s="463">
        <v>2501</v>
      </c>
      <c r="E77" s="463">
        <v>510</v>
      </c>
    </row>
    <row r="78" spans="1:5" x14ac:dyDescent="0.2">
      <c r="A78" s="460"/>
      <c r="B78" s="460"/>
      <c r="C78" s="460" t="s">
        <v>687</v>
      </c>
      <c r="D78" s="463">
        <v>1638.8</v>
      </c>
      <c r="E78" s="463">
        <v>160</v>
      </c>
    </row>
    <row r="79" spans="1:5" x14ac:dyDescent="0.2">
      <c r="A79" s="460"/>
      <c r="B79" s="460"/>
      <c r="C79" s="460" t="s">
        <v>693</v>
      </c>
      <c r="D79" s="463">
        <v>42</v>
      </c>
      <c r="E79" s="463">
        <v>9.4890000000000008</v>
      </c>
    </row>
    <row r="80" spans="1:5" x14ac:dyDescent="0.2">
      <c r="A80" s="460"/>
      <c r="B80" s="460"/>
      <c r="C80" s="460" t="s">
        <v>720</v>
      </c>
      <c r="D80" s="463">
        <v>0.22</v>
      </c>
      <c r="E80" s="463">
        <v>2.0049999999999999</v>
      </c>
    </row>
    <row r="81" spans="1:5" x14ac:dyDescent="0.2">
      <c r="A81" s="460"/>
      <c r="B81" s="460"/>
      <c r="C81" s="460" t="s">
        <v>1204</v>
      </c>
      <c r="D81" s="463">
        <v>550</v>
      </c>
      <c r="E81" s="463">
        <v>10</v>
      </c>
    </row>
    <row r="82" spans="1:5" x14ac:dyDescent="0.2">
      <c r="A82" s="460"/>
      <c r="B82" s="460"/>
      <c r="C82" s="460" t="s">
        <v>712</v>
      </c>
      <c r="D82" s="463">
        <v>241.18</v>
      </c>
      <c r="E82" s="463">
        <v>47.454000000000001</v>
      </c>
    </row>
    <row r="83" spans="1:5" x14ac:dyDescent="0.2">
      <c r="A83" s="460"/>
      <c r="B83" s="460"/>
      <c r="C83" s="460" t="s">
        <v>702</v>
      </c>
      <c r="D83" s="463">
        <v>413496.86</v>
      </c>
      <c r="E83" s="463">
        <v>126323.5</v>
      </c>
    </row>
    <row r="84" spans="1:5" x14ac:dyDescent="0.2">
      <c r="A84" s="460"/>
      <c r="B84" s="460"/>
      <c r="C84" s="460" t="s">
        <v>715</v>
      </c>
      <c r="D84" s="463">
        <v>514.70000000000005</v>
      </c>
      <c r="E84" s="463">
        <v>20</v>
      </c>
    </row>
    <row r="85" spans="1:5" x14ac:dyDescent="0.2">
      <c r="A85" s="460"/>
      <c r="B85" s="460"/>
      <c r="C85" s="460" t="s">
        <v>725</v>
      </c>
      <c r="D85" s="463">
        <v>90</v>
      </c>
      <c r="E85" s="463">
        <v>6.923</v>
      </c>
    </row>
    <row r="86" spans="1:5" x14ac:dyDescent="0.2">
      <c r="A86" s="460"/>
      <c r="B86" s="460"/>
      <c r="C86" s="460" t="s">
        <v>740</v>
      </c>
      <c r="D86" s="463">
        <v>55</v>
      </c>
      <c r="E86" s="463">
        <v>5</v>
      </c>
    </row>
    <row r="87" spans="1:5" x14ac:dyDescent="0.2">
      <c r="A87" s="460"/>
      <c r="B87" s="460"/>
      <c r="C87" s="460"/>
      <c r="D87" s="463"/>
      <c r="E87" s="463"/>
    </row>
    <row r="88" spans="1:5" x14ac:dyDescent="0.2">
      <c r="A88" s="460"/>
      <c r="B88" s="495" t="s">
        <v>1290</v>
      </c>
      <c r="C88" s="460"/>
      <c r="D88" s="496">
        <f>SUM(D89:D199)</f>
        <v>21465709.739999995</v>
      </c>
      <c r="E88" s="496">
        <f>SUM(E89:E199)</f>
        <v>1920890.2379999997</v>
      </c>
    </row>
    <row r="89" spans="1:5" x14ac:dyDescent="0.2">
      <c r="A89" s="460">
        <v>1209991000</v>
      </c>
      <c r="B89" s="460" t="s">
        <v>853</v>
      </c>
      <c r="C89" s="460" t="s">
        <v>693</v>
      </c>
      <c r="D89" s="463">
        <v>22630.2</v>
      </c>
      <c r="E89" s="463">
        <v>5500</v>
      </c>
    </row>
    <row r="90" spans="1:5" x14ac:dyDescent="0.2">
      <c r="A90" s="460">
        <v>1209999000</v>
      </c>
      <c r="B90" s="460" t="s">
        <v>788</v>
      </c>
      <c r="C90" s="460" t="s">
        <v>692</v>
      </c>
      <c r="D90" s="463">
        <v>188850.44</v>
      </c>
      <c r="E90" s="463">
        <v>483.96</v>
      </c>
    </row>
    <row r="91" spans="1:5" x14ac:dyDescent="0.2">
      <c r="A91" s="460"/>
      <c r="B91" s="460"/>
      <c r="C91" s="460" t="s">
        <v>689</v>
      </c>
      <c r="D91" s="463">
        <v>258172.15</v>
      </c>
      <c r="E91" s="463">
        <v>266.11500000000001</v>
      </c>
    </row>
    <row r="92" spans="1:5" x14ac:dyDescent="0.2">
      <c r="A92" s="460"/>
      <c r="B92" s="460"/>
      <c r="C92" s="460" t="s">
        <v>687</v>
      </c>
      <c r="D92" s="463">
        <v>10016875.710000001</v>
      </c>
      <c r="E92" s="463">
        <v>20819.652999999998</v>
      </c>
    </row>
    <row r="93" spans="1:5" x14ac:dyDescent="0.2">
      <c r="A93" s="460"/>
      <c r="B93" s="460"/>
      <c r="C93" s="460" t="s">
        <v>693</v>
      </c>
      <c r="D93" s="463">
        <v>286934.7</v>
      </c>
      <c r="E93" s="463">
        <v>1345.2470000000001</v>
      </c>
    </row>
    <row r="94" spans="1:5" x14ac:dyDescent="0.2">
      <c r="A94" s="460"/>
      <c r="B94" s="460"/>
      <c r="C94" s="460" t="s">
        <v>711</v>
      </c>
      <c r="D94" s="463">
        <v>39996</v>
      </c>
      <c r="E94" s="463">
        <v>9999</v>
      </c>
    </row>
    <row r="95" spans="1:5" x14ac:dyDescent="0.2">
      <c r="A95" s="460"/>
      <c r="B95" s="460"/>
      <c r="C95" s="460" t="s">
        <v>746</v>
      </c>
      <c r="D95" s="463">
        <v>23750</v>
      </c>
      <c r="E95" s="463">
        <v>5000</v>
      </c>
    </row>
    <row r="96" spans="1:5" x14ac:dyDescent="0.2">
      <c r="A96" s="460"/>
      <c r="B96" s="460"/>
      <c r="C96" s="460" t="s">
        <v>702</v>
      </c>
      <c r="D96" s="463">
        <v>203091.6</v>
      </c>
      <c r="E96" s="463">
        <v>317.07</v>
      </c>
    </row>
    <row r="97" spans="1:5" x14ac:dyDescent="0.2">
      <c r="A97" s="460"/>
      <c r="B97" s="460"/>
      <c r="C97" s="460" t="s">
        <v>688</v>
      </c>
      <c r="D97" s="463">
        <v>300</v>
      </c>
      <c r="E97" s="463">
        <v>5</v>
      </c>
    </row>
    <row r="98" spans="1:5" x14ac:dyDescent="0.2">
      <c r="A98" s="460"/>
      <c r="B98" s="460"/>
      <c r="C98" s="460" t="s">
        <v>715</v>
      </c>
      <c r="D98" s="463">
        <v>3501435.54</v>
      </c>
      <c r="E98" s="463">
        <v>9736.8060000000005</v>
      </c>
    </row>
    <row r="99" spans="1:5" x14ac:dyDescent="0.2">
      <c r="A99" s="460">
        <v>1211300000</v>
      </c>
      <c r="B99" s="460" t="s">
        <v>792</v>
      </c>
      <c r="C99" s="460" t="s">
        <v>700</v>
      </c>
      <c r="D99" s="463">
        <v>270</v>
      </c>
      <c r="E99" s="463">
        <v>6</v>
      </c>
    </row>
    <row r="100" spans="1:5" x14ac:dyDescent="0.2">
      <c r="A100" s="460"/>
      <c r="B100" s="460"/>
      <c r="C100" s="460" t="s">
        <v>687</v>
      </c>
      <c r="D100" s="463">
        <v>683121.6</v>
      </c>
      <c r="E100" s="463">
        <v>136080</v>
      </c>
    </row>
    <row r="101" spans="1:5" x14ac:dyDescent="0.2">
      <c r="A101" s="460"/>
      <c r="B101" s="460"/>
      <c r="C101" s="460" t="s">
        <v>742</v>
      </c>
      <c r="D101" s="463">
        <v>45.3</v>
      </c>
      <c r="E101" s="463">
        <v>1</v>
      </c>
    </row>
    <row r="102" spans="1:5" x14ac:dyDescent="0.2">
      <c r="A102" s="460">
        <v>1211400000</v>
      </c>
      <c r="B102" s="460" t="s">
        <v>1226</v>
      </c>
      <c r="C102" s="460" t="s">
        <v>687</v>
      </c>
      <c r="D102" s="463">
        <v>34</v>
      </c>
      <c r="E102" s="463">
        <v>1.1180000000000001</v>
      </c>
    </row>
    <row r="103" spans="1:5" x14ac:dyDescent="0.2">
      <c r="A103" s="460">
        <v>1211905000</v>
      </c>
      <c r="B103" s="460" t="s">
        <v>793</v>
      </c>
      <c r="C103" s="460" t="s">
        <v>707</v>
      </c>
      <c r="D103" s="463">
        <v>91371.01</v>
      </c>
      <c r="E103" s="463">
        <v>27660.2</v>
      </c>
    </row>
    <row r="104" spans="1:5" x14ac:dyDescent="0.2">
      <c r="A104" s="460"/>
      <c r="B104" s="460"/>
      <c r="C104" s="460" t="s">
        <v>708</v>
      </c>
      <c r="D104" s="463">
        <v>66</v>
      </c>
      <c r="E104" s="463">
        <v>4.5</v>
      </c>
    </row>
    <row r="105" spans="1:5" x14ac:dyDescent="0.2">
      <c r="A105" s="460"/>
      <c r="B105" s="460"/>
      <c r="C105" s="460" t="s">
        <v>733</v>
      </c>
      <c r="D105" s="463">
        <v>30217.8</v>
      </c>
      <c r="E105" s="463">
        <v>13925</v>
      </c>
    </row>
    <row r="106" spans="1:5" x14ac:dyDescent="0.2">
      <c r="A106" s="460"/>
      <c r="B106" s="460"/>
      <c r="C106" s="460" t="s">
        <v>697</v>
      </c>
      <c r="D106" s="463">
        <v>3301.5</v>
      </c>
      <c r="E106" s="463">
        <v>578.71199999999999</v>
      </c>
    </row>
    <row r="107" spans="1:5" x14ac:dyDescent="0.2">
      <c r="A107" s="460"/>
      <c r="B107" s="460"/>
      <c r="C107" s="460" t="s">
        <v>692</v>
      </c>
      <c r="D107" s="463">
        <v>1165</v>
      </c>
      <c r="E107" s="463">
        <v>2330</v>
      </c>
    </row>
    <row r="108" spans="1:5" x14ac:dyDescent="0.2">
      <c r="A108" s="460"/>
      <c r="B108" s="460"/>
      <c r="C108" s="460" t="s">
        <v>698</v>
      </c>
      <c r="D108" s="463">
        <v>145289.70000000001</v>
      </c>
      <c r="E108" s="463">
        <v>39094.5</v>
      </c>
    </row>
    <row r="109" spans="1:5" x14ac:dyDescent="0.2">
      <c r="A109" s="460"/>
      <c r="B109" s="460"/>
      <c r="C109" s="460" t="s">
        <v>705</v>
      </c>
      <c r="D109" s="463">
        <v>550</v>
      </c>
      <c r="E109" s="463">
        <v>100</v>
      </c>
    </row>
    <row r="110" spans="1:5" x14ac:dyDescent="0.2">
      <c r="A110" s="460"/>
      <c r="B110" s="460"/>
      <c r="C110" s="460" t="s">
        <v>751</v>
      </c>
      <c r="D110" s="463">
        <v>1172.5</v>
      </c>
      <c r="E110" s="463">
        <v>56.49</v>
      </c>
    </row>
    <row r="111" spans="1:5" s="334" customFormat="1" ht="12.75" customHeight="1" x14ac:dyDescent="0.2">
      <c r="A111" s="571" t="s">
        <v>985</v>
      </c>
      <c r="B111" s="572"/>
      <c r="C111" s="573"/>
      <c r="D111" s="574"/>
      <c r="E111" s="574" t="s">
        <v>1578</v>
      </c>
    </row>
    <row r="112" spans="1:5" x14ac:dyDescent="0.2">
      <c r="A112" s="460"/>
      <c r="B112" s="460"/>
      <c r="C112" s="460" t="s">
        <v>730</v>
      </c>
      <c r="D112" s="463">
        <v>75</v>
      </c>
      <c r="E112" s="463">
        <v>15</v>
      </c>
    </row>
    <row r="113" spans="1:5" x14ac:dyDescent="0.2">
      <c r="A113" s="460"/>
      <c r="B113" s="460"/>
      <c r="C113" s="460" t="s">
        <v>689</v>
      </c>
      <c r="D113" s="463">
        <v>6936.54</v>
      </c>
      <c r="E113" s="463">
        <v>696.86599999999999</v>
      </c>
    </row>
    <row r="114" spans="1:5" x14ac:dyDescent="0.2">
      <c r="A114" s="460"/>
      <c r="B114" s="460"/>
      <c r="C114" s="460" t="s">
        <v>687</v>
      </c>
      <c r="D114" s="463">
        <v>248018.13</v>
      </c>
      <c r="E114" s="463">
        <v>59389.008999999998</v>
      </c>
    </row>
    <row r="115" spans="1:5" x14ac:dyDescent="0.2">
      <c r="A115" s="460"/>
      <c r="B115" s="460"/>
      <c r="C115" s="460" t="s">
        <v>693</v>
      </c>
      <c r="D115" s="463">
        <v>179527.7</v>
      </c>
      <c r="E115" s="463">
        <v>63556.949000000001</v>
      </c>
    </row>
    <row r="116" spans="1:5" x14ac:dyDescent="0.2">
      <c r="A116" s="460"/>
      <c r="B116" s="460"/>
      <c r="C116" s="460" t="s">
        <v>812</v>
      </c>
      <c r="D116" s="463">
        <v>240</v>
      </c>
      <c r="E116" s="463">
        <v>50</v>
      </c>
    </row>
    <row r="117" spans="1:5" x14ac:dyDescent="0.2">
      <c r="A117" s="460"/>
      <c r="B117" s="460"/>
      <c r="C117" s="460" t="s">
        <v>711</v>
      </c>
      <c r="D117" s="463">
        <v>4040</v>
      </c>
      <c r="E117" s="463">
        <v>1000</v>
      </c>
    </row>
    <row r="118" spans="1:5" x14ac:dyDescent="0.2">
      <c r="A118" s="460"/>
      <c r="B118" s="460"/>
      <c r="C118" s="460" t="s">
        <v>720</v>
      </c>
      <c r="D118" s="463">
        <v>317.08999999999997</v>
      </c>
      <c r="E118" s="463">
        <v>45</v>
      </c>
    </row>
    <row r="119" spans="1:5" x14ac:dyDescent="0.2">
      <c r="A119" s="460"/>
      <c r="B119" s="460"/>
      <c r="C119" s="460" t="s">
        <v>754</v>
      </c>
      <c r="D119" s="463">
        <v>0.2</v>
      </c>
      <c r="E119" s="463">
        <v>2.8000000000000001E-2</v>
      </c>
    </row>
    <row r="120" spans="1:5" x14ac:dyDescent="0.2">
      <c r="A120" s="460"/>
      <c r="B120" s="460"/>
      <c r="C120" s="460" t="s">
        <v>1204</v>
      </c>
      <c r="D120" s="463">
        <v>45</v>
      </c>
      <c r="E120" s="463">
        <v>10</v>
      </c>
    </row>
    <row r="121" spans="1:5" x14ac:dyDescent="0.2">
      <c r="A121" s="460"/>
      <c r="B121" s="460"/>
      <c r="C121" s="460" t="s">
        <v>702</v>
      </c>
      <c r="D121" s="463">
        <v>34628.04</v>
      </c>
      <c r="E121" s="463">
        <v>2735.4859999999999</v>
      </c>
    </row>
    <row r="122" spans="1:5" x14ac:dyDescent="0.2">
      <c r="A122" s="460"/>
      <c r="B122" s="460"/>
      <c r="C122" s="460" t="s">
        <v>688</v>
      </c>
      <c r="D122" s="463">
        <v>14381.79</v>
      </c>
      <c r="E122" s="463">
        <v>4960</v>
      </c>
    </row>
    <row r="123" spans="1:5" x14ac:dyDescent="0.2">
      <c r="A123" s="460"/>
      <c r="B123" s="460"/>
      <c r="C123" s="460" t="s">
        <v>715</v>
      </c>
      <c r="D123" s="463">
        <v>40.81</v>
      </c>
      <c r="E123" s="463">
        <v>5</v>
      </c>
    </row>
    <row r="124" spans="1:5" x14ac:dyDescent="0.2">
      <c r="A124" s="460"/>
      <c r="B124" s="460"/>
      <c r="C124" s="460" t="s">
        <v>724</v>
      </c>
      <c r="D124" s="463">
        <v>22504.400000000001</v>
      </c>
      <c r="E124" s="463">
        <v>590</v>
      </c>
    </row>
    <row r="125" spans="1:5" x14ac:dyDescent="0.2">
      <c r="A125" s="460"/>
      <c r="B125" s="460"/>
      <c r="C125" s="460" t="s">
        <v>742</v>
      </c>
      <c r="D125" s="463">
        <v>14849.13</v>
      </c>
      <c r="E125" s="463">
        <v>2555</v>
      </c>
    </row>
    <row r="126" spans="1:5" x14ac:dyDescent="0.2">
      <c r="A126" s="460"/>
      <c r="B126" s="460"/>
      <c r="C126" s="460" t="s">
        <v>694</v>
      </c>
      <c r="D126" s="463">
        <v>1200</v>
      </c>
      <c r="E126" s="463">
        <v>150</v>
      </c>
    </row>
    <row r="127" spans="1:5" x14ac:dyDescent="0.2">
      <c r="A127" s="460"/>
      <c r="B127" s="460"/>
      <c r="C127" s="460" t="s">
        <v>725</v>
      </c>
      <c r="D127" s="463">
        <v>10524.8</v>
      </c>
      <c r="E127" s="463">
        <v>260</v>
      </c>
    </row>
    <row r="128" spans="1:5" x14ac:dyDescent="0.2">
      <c r="A128" s="460"/>
      <c r="B128" s="460"/>
      <c r="C128" s="460" t="s">
        <v>717</v>
      </c>
      <c r="D128" s="463">
        <v>0.2</v>
      </c>
      <c r="E128" s="463">
        <v>0.2</v>
      </c>
    </row>
    <row r="129" spans="1:5" x14ac:dyDescent="0.2">
      <c r="A129" s="460"/>
      <c r="B129" s="460"/>
      <c r="C129" s="460" t="s">
        <v>704</v>
      </c>
      <c r="D129" s="463">
        <v>608.80999999999995</v>
      </c>
      <c r="E129" s="463">
        <v>110</v>
      </c>
    </row>
    <row r="130" spans="1:5" x14ac:dyDescent="0.2">
      <c r="A130" s="460">
        <v>1211909090</v>
      </c>
      <c r="B130" s="460" t="s">
        <v>990</v>
      </c>
      <c r="C130" s="460" t="s">
        <v>707</v>
      </c>
      <c r="D130" s="463">
        <v>216315.13</v>
      </c>
      <c r="E130" s="463">
        <v>50547.546999999999</v>
      </c>
    </row>
    <row r="131" spans="1:5" x14ac:dyDescent="0.2">
      <c r="A131" s="460"/>
      <c r="B131" s="460"/>
      <c r="C131" s="460" t="s">
        <v>696</v>
      </c>
      <c r="D131" s="463">
        <v>4833.47</v>
      </c>
      <c r="E131" s="463">
        <v>2500</v>
      </c>
    </row>
    <row r="132" spans="1:5" x14ac:dyDescent="0.2">
      <c r="A132" s="460"/>
      <c r="B132" s="460"/>
      <c r="C132" s="460" t="s">
        <v>732</v>
      </c>
      <c r="D132" s="463">
        <v>3650.09</v>
      </c>
      <c r="E132" s="463">
        <v>1007.372</v>
      </c>
    </row>
    <row r="133" spans="1:5" x14ac:dyDescent="0.2">
      <c r="A133" s="460"/>
      <c r="B133" s="460"/>
      <c r="C133" s="460" t="s">
        <v>708</v>
      </c>
      <c r="D133" s="463">
        <v>54732.46</v>
      </c>
      <c r="E133" s="463">
        <v>17611</v>
      </c>
    </row>
    <row r="134" spans="1:5" x14ac:dyDescent="0.2">
      <c r="A134" s="460"/>
      <c r="B134" s="460"/>
      <c r="C134" s="460" t="s">
        <v>741</v>
      </c>
      <c r="D134" s="463">
        <v>1835</v>
      </c>
      <c r="E134" s="463">
        <v>95</v>
      </c>
    </row>
    <row r="135" spans="1:5" x14ac:dyDescent="0.2">
      <c r="A135" s="460"/>
      <c r="B135" s="460"/>
      <c r="C135" s="460" t="s">
        <v>802</v>
      </c>
      <c r="D135" s="463">
        <v>418377.5</v>
      </c>
      <c r="E135" s="463">
        <v>140725</v>
      </c>
    </row>
    <row r="136" spans="1:5" x14ac:dyDescent="0.2">
      <c r="A136" s="460"/>
      <c r="B136" s="460"/>
      <c r="C136" s="460" t="s">
        <v>697</v>
      </c>
      <c r="D136" s="463">
        <v>25291.55</v>
      </c>
      <c r="E136" s="463">
        <v>4179.4399999999996</v>
      </c>
    </row>
    <row r="137" spans="1:5" x14ac:dyDescent="0.2">
      <c r="A137" s="460"/>
      <c r="B137" s="460"/>
      <c r="C137" s="460" t="s">
        <v>692</v>
      </c>
      <c r="D137" s="463">
        <v>113174.32</v>
      </c>
      <c r="E137" s="463">
        <v>73916.188999999998</v>
      </c>
    </row>
    <row r="138" spans="1:5" x14ac:dyDescent="0.2">
      <c r="A138" s="460"/>
      <c r="B138" s="460"/>
      <c r="C138" s="460" t="s">
        <v>698</v>
      </c>
      <c r="D138" s="463">
        <v>660</v>
      </c>
      <c r="E138" s="463">
        <v>100</v>
      </c>
    </row>
    <row r="139" spans="1:5" x14ac:dyDescent="0.2">
      <c r="A139" s="460"/>
      <c r="B139" s="460"/>
      <c r="C139" s="460" t="s">
        <v>695</v>
      </c>
      <c r="D139" s="463">
        <v>894.75</v>
      </c>
      <c r="E139" s="463">
        <v>324.10000000000002</v>
      </c>
    </row>
    <row r="140" spans="1:5" x14ac:dyDescent="0.2">
      <c r="A140" s="460"/>
      <c r="B140" s="460"/>
      <c r="C140" s="460" t="s">
        <v>705</v>
      </c>
      <c r="D140" s="463">
        <v>41182.370000000003</v>
      </c>
      <c r="E140" s="463">
        <v>1420.808</v>
      </c>
    </row>
    <row r="141" spans="1:5" x14ac:dyDescent="0.2">
      <c r="A141" s="460"/>
      <c r="B141" s="460"/>
      <c r="C141" s="460" t="s">
        <v>709</v>
      </c>
      <c r="D141" s="463">
        <v>3247.68</v>
      </c>
      <c r="E141" s="463">
        <v>390.459</v>
      </c>
    </row>
    <row r="142" spans="1:5" x14ac:dyDescent="0.2">
      <c r="A142" s="460"/>
      <c r="B142" s="460"/>
      <c r="C142" s="460" t="s">
        <v>751</v>
      </c>
      <c r="D142" s="463">
        <v>9824.99</v>
      </c>
      <c r="E142" s="463">
        <v>488.90899999999999</v>
      </c>
    </row>
    <row r="143" spans="1:5" x14ac:dyDescent="0.2">
      <c r="A143" s="460"/>
      <c r="B143" s="460"/>
      <c r="C143" s="460" t="s">
        <v>700</v>
      </c>
      <c r="D143" s="463">
        <v>1800</v>
      </c>
      <c r="E143" s="463">
        <v>550</v>
      </c>
    </row>
    <row r="144" spans="1:5" x14ac:dyDescent="0.2">
      <c r="A144" s="460"/>
      <c r="B144" s="460"/>
      <c r="C144" s="460" t="s">
        <v>730</v>
      </c>
      <c r="D144" s="463">
        <v>1015</v>
      </c>
      <c r="E144" s="463">
        <v>126.87</v>
      </c>
    </row>
    <row r="145" spans="1:5" x14ac:dyDescent="0.2">
      <c r="A145" s="460"/>
      <c r="B145" s="460"/>
      <c r="C145" s="460" t="s">
        <v>734</v>
      </c>
      <c r="D145" s="463">
        <v>16</v>
      </c>
      <c r="E145" s="463">
        <v>5.3150000000000004</v>
      </c>
    </row>
    <row r="146" spans="1:5" s="334" customFormat="1" ht="12.75" customHeight="1" x14ac:dyDescent="0.2">
      <c r="A146" s="571" t="s">
        <v>985</v>
      </c>
      <c r="B146" s="572"/>
      <c r="C146" s="573"/>
      <c r="D146" s="574"/>
      <c r="E146" s="574" t="s">
        <v>1578</v>
      </c>
    </row>
    <row r="147" spans="1:5" x14ac:dyDescent="0.2">
      <c r="A147" s="460"/>
      <c r="B147" s="460"/>
      <c r="C147" s="460" t="s">
        <v>800</v>
      </c>
      <c r="D147" s="463">
        <v>7750</v>
      </c>
      <c r="E147" s="463">
        <v>500</v>
      </c>
    </row>
    <row r="148" spans="1:5" x14ac:dyDescent="0.2">
      <c r="A148" s="460"/>
      <c r="B148" s="460"/>
      <c r="C148" s="460" t="s">
        <v>689</v>
      </c>
      <c r="D148" s="463">
        <v>324408.13</v>
      </c>
      <c r="E148" s="463">
        <v>122335.084</v>
      </c>
    </row>
    <row r="149" spans="1:5" x14ac:dyDescent="0.2">
      <c r="A149" s="460"/>
      <c r="B149" s="460"/>
      <c r="C149" s="460" t="s">
        <v>687</v>
      </c>
      <c r="D149" s="463">
        <v>2337163.2400000002</v>
      </c>
      <c r="E149" s="463">
        <v>554855.46900000004</v>
      </c>
    </row>
    <row r="150" spans="1:5" x14ac:dyDescent="0.2">
      <c r="A150" s="460"/>
      <c r="B150" s="460"/>
      <c r="C150" s="460" t="s">
        <v>701</v>
      </c>
      <c r="D150" s="463">
        <v>11600</v>
      </c>
      <c r="E150" s="463">
        <v>1020</v>
      </c>
    </row>
    <row r="151" spans="1:5" x14ac:dyDescent="0.2">
      <c r="A151" s="460"/>
      <c r="B151" s="460"/>
      <c r="C151" s="460" t="s">
        <v>693</v>
      </c>
      <c r="D151" s="463">
        <v>298557.08</v>
      </c>
      <c r="E151" s="463">
        <v>72955.236000000004</v>
      </c>
    </row>
    <row r="152" spans="1:5" x14ac:dyDescent="0.2">
      <c r="A152" s="460"/>
      <c r="B152" s="460"/>
      <c r="C152" s="460" t="s">
        <v>711</v>
      </c>
      <c r="D152" s="463">
        <v>21500</v>
      </c>
      <c r="E152" s="463">
        <v>5000</v>
      </c>
    </row>
    <row r="153" spans="1:5" x14ac:dyDescent="0.2">
      <c r="A153" s="460"/>
      <c r="B153" s="460"/>
      <c r="C153" s="460" t="s">
        <v>720</v>
      </c>
      <c r="D153" s="463">
        <v>72459.25</v>
      </c>
      <c r="E153" s="463">
        <v>25260.495999999999</v>
      </c>
    </row>
    <row r="154" spans="1:5" x14ac:dyDescent="0.2">
      <c r="A154" s="460"/>
      <c r="B154" s="460"/>
      <c r="C154" s="460" t="s">
        <v>745</v>
      </c>
      <c r="D154" s="463">
        <v>3224.86</v>
      </c>
      <c r="E154" s="463">
        <v>126</v>
      </c>
    </row>
    <row r="155" spans="1:5" x14ac:dyDescent="0.2">
      <c r="A155" s="460"/>
      <c r="B155" s="460"/>
      <c r="C155" s="460" t="s">
        <v>754</v>
      </c>
      <c r="D155" s="463">
        <v>771.43</v>
      </c>
      <c r="E155" s="463">
        <v>25</v>
      </c>
    </row>
    <row r="156" spans="1:5" x14ac:dyDescent="0.2">
      <c r="A156" s="460"/>
      <c r="B156" s="460"/>
      <c r="C156" s="460" t="s">
        <v>1204</v>
      </c>
      <c r="D156" s="463">
        <v>11</v>
      </c>
      <c r="E156" s="463">
        <v>2</v>
      </c>
    </row>
    <row r="157" spans="1:5" x14ac:dyDescent="0.2">
      <c r="A157" s="460"/>
      <c r="B157" s="460"/>
      <c r="C157" s="460" t="s">
        <v>721</v>
      </c>
      <c r="D157" s="463">
        <v>1669.68</v>
      </c>
      <c r="E157" s="463">
        <v>20</v>
      </c>
    </row>
    <row r="158" spans="1:5" x14ac:dyDescent="0.2">
      <c r="A158" s="460"/>
      <c r="B158" s="460"/>
      <c r="C158" s="460" t="s">
        <v>712</v>
      </c>
      <c r="D158" s="463">
        <v>49017.440000000002</v>
      </c>
      <c r="E158" s="463">
        <v>7818.9430000000002</v>
      </c>
    </row>
    <row r="159" spans="1:5" x14ac:dyDescent="0.2">
      <c r="A159" s="460"/>
      <c r="B159" s="460"/>
      <c r="C159" s="460" t="s">
        <v>702</v>
      </c>
      <c r="D159" s="463">
        <v>179658.43</v>
      </c>
      <c r="E159" s="463">
        <v>47695.322999999997</v>
      </c>
    </row>
    <row r="160" spans="1:5" x14ac:dyDescent="0.2">
      <c r="A160" s="460"/>
      <c r="B160" s="460"/>
      <c r="C160" s="460" t="s">
        <v>688</v>
      </c>
      <c r="D160" s="463">
        <v>622050.16</v>
      </c>
      <c r="E160" s="463">
        <v>281854.21000000002</v>
      </c>
    </row>
    <row r="161" spans="1:5" x14ac:dyDescent="0.2">
      <c r="A161" s="460"/>
      <c r="B161" s="460"/>
      <c r="C161" s="460" t="s">
        <v>747</v>
      </c>
      <c r="D161" s="463">
        <v>7335</v>
      </c>
      <c r="E161" s="463">
        <v>1752.5</v>
      </c>
    </row>
    <row r="162" spans="1:5" x14ac:dyDescent="0.2">
      <c r="A162" s="460"/>
      <c r="B162" s="460"/>
      <c r="C162" s="460" t="s">
        <v>714</v>
      </c>
      <c r="D162" s="463">
        <v>3790</v>
      </c>
      <c r="E162" s="463">
        <v>200</v>
      </c>
    </row>
    <row r="163" spans="1:5" x14ac:dyDescent="0.2">
      <c r="A163" s="460"/>
      <c r="B163" s="460"/>
      <c r="C163" s="460" t="s">
        <v>715</v>
      </c>
      <c r="D163" s="463">
        <v>82684.23</v>
      </c>
      <c r="E163" s="463">
        <v>5894.7719999999999</v>
      </c>
    </row>
    <row r="164" spans="1:5" x14ac:dyDescent="0.2">
      <c r="A164" s="460"/>
      <c r="B164" s="460"/>
      <c r="C164" s="460" t="s">
        <v>723</v>
      </c>
      <c r="D164" s="463">
        <v>1730.65</v>
      </c>
      <c r="E164" s="463">
        <v>88.325000000000003</v>
      </c>
    </row>
    <row r="165" spans="1:5" x14ac:dyDescent="0.2">
      <c r="A165" s="460"/>
      <c r="B165" s="460"/>
      <c r="C165" s="460" t="s">
        <v>724</v>
      </c>
      <c r="D165" s="463">
        <v>29987.58</v>
      </c>
      <c r="E165" s="463">
        <v>770</v>
      </c>
    </row>
    <row r="166" spans="1:5" x14ac:dyDescent="0.2">
      <c r="A166" s="460"/>
      <c r="B166" s="460"/>
      <c r="C166" s="460" t="s">
        <v>719</v>
      </c>
      <c r="D166" s="463">
        <v>12353</v>
      </c>
      <c r="E166" s="463">
        <v>1962</v>
      </c>
    </row>
    <row r="167" spans="1:5" x14ac:dyDescent="0.2">
      <c r="A167" s="460"/>
      <c r="B167" s="460"/>
      <c r="C167" s="460" t="s">
        <v>691</v>
      </c>
      <c r="D167" s="463">
        <v>109142.61</v>
      </c>
      <c r="E167" s="463">
        <v>14616.23</v>
      </c>
    </row>
    <row r="168" spans="1:5" x14ac:dyDescent="0.2">
      <c r="A168" s="460"/>
      <c r="B168" s="460"/>
      <c r="C168" s="460" t="s">
        <v>742</v>
      </c>
      <c r="D168" s="463">
        <v>55251.46</v>
      </c>
      <c r="E168" s="463">
        <v>6963</v>
      </c>
    </row>
    <row r="169" spans="1:5" x14ac:dyDescent="0.2">
      <c r="A169" s="460"/>
      <c r="B169" s="460"/>
      <c r="C169" s="460" t="s">
        <v>694</v>
      </c>
      <c r="D169" s="463">
        <v>8400</v>
      </c>
      <c r="E169" s="463">
        <v>650</v>
      </c>
    </row>
    <row r="170" spans="1:5" x14ac:dyDescent="0.2">
      <c r="A170" s="460"/>
      <c r="B170" s="460"/>
      <c r="C170" s="460" t="s">
        <v>725</v>
      </c>
      <c r="D170" s="463">
        <v>57.55</v>
      </c>
      <c r="E170" s="463">
        <v>30</v>
      </c>
    </row>
    <row r="171" spans="1:5" x14ac:dyDescent="0.2">
      <c r="A171" s="460"/>
      <c r="B171" s="460"/>
      <c r="C171" s="460" t="s">
        <v>814</v>
      </c>
      <c r="D171" s="463">
        <v>2000</v>
      </c>
      <c r="E171" s="463">
        <v>100</v>
      </c>
    </row>
    <row r="172" spans="1:5" x14ac:dyDescent="0.2">
      <c r="A172" s="460"/>
      <c r="B172" s="460"/>
      <c r="C172" s="460" t="s">
        <v>716</v>
      </c>
      <c r="D172" s="463">
        <v>995.36</v>
      </c>
      <c r="E172" s="463">
        <v>200</v>
      </c>
    </row>
    <row r="173" spans="1:5" x14ac:dyDescent="0.2">
      <c r="A173" s="460"/>
      <c r="B173" s="460"/>
      <c r="C173" s="460" t="s">
        <v>749</v>
      </c>
      <c r="D173" s="463">
        <v>887.1</v>
      </c>
      <c r="E173" s="463">
        <v>232.62299999999999</v>
      </c>
    </row>
    <row r="174" spans="1:5" x14ac:dyDescent="0.2">
      <c r="A174" s="460"/>
      <c r="B174" s="460"/>
      <c r="C174" s="460" t="s">
        <v>717</v>
      </c>
      <c r="D174" s="463">
        <v>1187.7</v>
      </c>
      <c r="E174" s="463">
        <v>115.2</v>
      </c>
    </row>
    <row r="175" spans="1:5" x14ac:dyDescent="0.2">
      <c r="A175" s="460"/>
      <c r="B175" s="460"/>
      <c r="C175" s="460" t="s">
        <v>807</v>
      </c>
      <c r="D175" s="463">
        <v>6.5</v>
      </c>
      <c r="E175" s="463">
        <v>0.69299999999999995</v>
      </c>
    </row>
    <row r="176" spans="1:5" x14ac:dyDescent="0.2">
      <c r="A176" s="460"/>
      <c r="B176" s="460"/>
      <c r="C176" s="460" t="s">
        <v>704</v>
      </c>
      <c r="D176" s="463">
        <v>3466.91</v>
      </c>
      <c r="E176" s="463">
        <v>300</v>
      </c>
    </row>
    <row r="177" spans="1:5" x14ac:dyDescent="0.2">
      <c r="A177" s="460">
        <v>1212920000</v>
      </c>
      <c r="B177" s="460" t="s">
        <v>846</v>
      </c>
      <c r="C177" s="460" t="s">
        <v>707</v>
      </c>
      <c r="D177" s="463">
        <v>14012</v>
      </c>
      <c r="E177" s="463">
        <v>3870.0140000000001</v>
      </c>
    </row>
    <row r="178" spans="1:5" x14ac:dyDescent="0.2">
      <c r="A178" s="460"/>
      <c r="B178" s="460"/>
      <c r="C178" s="460" t="s">
        <v>708</v>
      </c>
      <c r="D178" s="463">
        <v>41652.25</v>
      </c>
      <c r="E178" s="463">
        <v>8200</v>
      </c>
    </row>
    <row r="179" spans="1:5" x14ac:dyDescent="0.2">
      <c r="A179" s="460"/>
      <c r="B179" s="460"/>
      <c r="C179" s="460" t="s">
        <v>697</v>
      </c>
      <c r="D179" s="463">
        <v>1279.05</v>
      </c>
      <c r="E179" s="463">
        <v>156.84899999999999</v>
      </c>
    </row>
    <row r="180" spans="1:5" x14ac:dyDescent="0.2">
      <c r="A180" s="460"/>
      <c r="B180" s="460"/>
      <c r="C180" s="460" t="s">
        <v>692</v>
      </c>
      <c r="D180" s="463">
        <v>2689.2</v>
      </c>
      <c r="E180" s="463">
        <v>414</v>
      </c>
    </row>
    <row r="181" spans="1:5" s="334" customFormat="1" ht="12.75" customHeight="1" x14ac:dyDescent="0.2">
      <c r="A181" s="571" t="s">
        <v>985</v>
      </c>
      <c r="B181" s="572"/>
      <c r="C181" s="573"/>
      <c r="D181" s="574"/>
      <c r="E181" s="574" t="s">
        <v>1578</v>
      </c>
    </row>
    <row r="182" spans="1:5" x14ac:dyDescent="0.2">
      <c r="A182" s="460"/>
      <c r="B182" s="460"/>
      <c r="C182" s="460" t="s">
        <v>705</v>
      </c>
      <c r="D182" s="463">
        <v>9454.01</v>
      </c>
      <c r="E182" s="463">
        <v>2100.8589999999999</v>
      </c>
    </row>
    <row r="183" spans="1:5" x14ac:dyDescent="0.2">
      <c r="A183" s="460"/>
      <c r="B183" s="460"/>
      <c r="C183" s="460" t="s">
        <v>710</v>
      </c>
      <c r="D183" s="463">
        <v>513.11</v>
      </c>
      <c r="E183" s="463">
        <v>100</v>
      </c>
    </row>
    <row r="184" spans="1:5" x14ac:dyDescent="0.2">
      <c r="A184" s="460"/>
      <c r="B184" s="460"/>
      <c r="C184" s="460" t="s">
        <v>700</v>
      </c>
      <c r="D184" s="463">
        <v>900</v>
      </c>
      <c r="E184" s="463">
        <v>160</v>
      </c>
    </row>
    <row r="185" spans="1:5" x14ac:dyDescent="0.2">
      <c r="A185" s="460"/>
      <c r="B185" s="460"/>
      <c r="C185" s="460" t="s">
        <v>687</v>
      </c>
      <c r="D185" s="463">
        <v>149527.26</v>
      </c>
      <c r="E185" s="463">
        <v>37752.589</v>
      </c>
    </row>
    <row r="186" spans="1:5" x14ac:dyDescent="0.2">
      <c r="A186" s="460"/>
      <c r="B186" s="460"/>
      <c r="C186" s="460" t="s">
        <v>693</v>
      </c>
      <c r="D186" s="463">
        <v>6700</v>
      </c>
      <c r="E186" s="463">
        <v>1244.405</v>
      </c>
    </row>
    <row r="187" spans="1:5" x14ac:dyDescent="0.2">
      <c r="A187" s="460"/>
      <c r="B187" s="460"/>
      <c r="C187" s="460" t="s">
        <v>812</v>
      </c>
      <c r="D187" s="463">
        <v>5400</v>
      </c>
      <c r="E187" s="463">
        <v>900</v>
      </c>
    </row>
    <row r="188" spans="1:5" x14ac:dyDescent="0.2">
      <c r="A188" s="460"/>
      <c r="B188" s="460"/>
      <c r="C188" s="460" t="s">
        <v>748</v>
      </c>
      <c r="D188" s="463">
        <v>548.72</v>
      </c>
      <c r="E188" s="463">
        <v>100</v>
      </c>
    </row>
    <row r="189" spans="1:5" x14ac:dyDescent="0.2">
      <c r="A189" s="460"/>
      <c r="B189" s="460"/>
      <c r="C189" s="460" t="s">
        <v>688</v>
      </c>
      <c r="D189" s="463">
        <v>1200</v>
      </c>
      <c r="E189" s="463">
        <v>200</v>
      </c>
    </row>
    <row r="190" spans="1:5" x14ac:dyDescent="0.2">
      <c r="A190" s="460"/>
      <c r="B190" s="460"/>
      <c r="C190" s="460" t="s">
        <v>714</v>
      </c>
      <c r="D190" s="463">
        <v>5977.99</v>
      </c>
      <c r="E190" s="463">
        <v>1200</v>
      </c>
    </row>
    <row r="191" spans="1:5" x14ac:dyDescent="0.2">
      <c r="A191" s="460"/>
      <c r="B191" s="460"/>
      <c r="C191" s="460" t="s">
        <v>715</v>
      </c>
      <c r="D191" s="463">
        <v>2702.11</v>
      </c>
      <c r="E191" s="463">
        <v>435</v>
      </c>
    </row>
    <row r="192" spans="1:5" x14ac:dyDescent="0.2">
      <c r="A192" s="460"/>
      <c r="B192" s="460"/>
      <c r="C192" s="460" t="s">
        <v>724</v>
      </c>
      <c r="D192" s="463">
        <v>969.82</v>
      </c>
      <c r="E192" s="463">
        <v>200</v>
      </c>
    </row>
    <row r="193" spans="1:5" x14ac:dyDescent="0.2">
      <c r="A193" s="460"/>
      <c r="B193" s="460"/>
      <c r="C193" s="460" t="s">
        <v>691</v>
      </c>
      <c r="D193" s="463">
        <v>23158.73</v>
      </c>
      <c r="E193" s="463">
        <v>3900</v>
      </c>
    </row>
    <row r="194" spans="1:5" x14ac:dyDescent="0.2">
      <c r="A194" s="460"/>
      <c r="B194" s="460"/>
      <c r="C194" s="460" t="s">
        <v>742</v>
      </c>
      <c r="D194" s="463">
        <v>9821.49</v>
      </c>
      <c r="E194" s="463">
        <v>1550</v>
      </c>
    </row>
    <row r="195" spans="1:5" x14ac:dyDescent="0.2">
      <c r="A195" s="460"/>
      <c r="B195" s="460"/>
      <c r="C195" s="460" t="s">
        <v>725</v>
      </c>
      <c r="D195" s="463">
        <v>1875</v>
      </c>
      <c r="E195" s="463">
        <v>500</v>
      </c>
    </row>
    <row r="196" spans="1:5" x14ac:dyDescent="0.2">
      <c r="A196" s="460"/>
      <c r="B196" s="460"/>
      <c r="C196" s="460" t="s">
        <v>728</v>
      </c>
      <c r="D196" s="463">
        <v>1440</v>
      </c>
      <c r="E196" s="463">
        <v>240</v>
      </c>
    </row>
    <row r="197" spans="1:5" x14ac:dyDescent="0.2">
      <c r="A197" s="460"/>
      <c r="B197" s="460"/>
      <c r="C197" s="460" t="s">
        <v>716</v>
      </c>
      <c r="D197" s="463">
        <v>469.2</v>
      </c>
      <c r="E197" s="463">
        <v>320</v>
      </c>
    </row>
    <row r="198" spans="1:5" x14ac:dyDescent="0.2">
      <c r="A198" s="460"/>
      <c r="B198" s="460"/>
      <c r="C198" s="460" t="s">
        <v>749</v>
      </c>
      <c r="D198" s="463">
        <v>497.25</v>
      </c>
      <c r="E198" s="463">
        <v>76.5</v>
      </c>
    </row>
    <row r="199" spans="1:5" x14ac:dyDescent="0.2">
      <c r="A199" s="460"/>
      <c r="B199" s="460"/>
      <c r="C199" s="460" t="s">
        <v>704</v>
      </c>
      <c r="D199" s="463">
        <v>2377.5</v>
      </c>
      <c r="E199" s="463">
        <v>500</v>
      </c>
    </row>
    <row r="200" spans="1:5" x14ac:dyDescent="0.2">
      <c r="A200" s="460"/>
      <c r="B200" s="460"/>
      <c r="C200" s="460"/>
      <c r="D200" s="463"/>
      <c r="E200" s="463"/>
    </row>
    <row r="201" spans="1:5" x14ac:dyDescent="0.2">
      <c r="A201" s="460"/>
      <c r="B201" s="495" t="s">
        <v>1291</v>
      </c>
      <c r="C201" s="460"/>
      <c r="D201" s="496">
        <f>SUM(D202:D326)</f>
        <v>12248223.229999997</v>
      </c>
      <c r="E201" s="496">
        <f>SUM(E202:E326)</f>
        <v>2670913.9180000005</v>
      </c>
    </row>
    <row r="202" spans="1:5" x14ac:dyDescent="0.2">
      <c r="A202" s="460">
        <v>1301200000</v>
      </c>
      <c r="B202" s="460" t="s">
        <v>787</v>
      </c>
      <c r="C202" s="460" t="s">
        <v>733</v>
      </c>
      <c r="D202" s="463">
        <v>8.25</v>
      </c>
      <c r="E202" s="463">
        <v>1.3</v>
      </c>
    </row>
    <row r="203" spans="1:5" x14ac:dyDescent="0.2">
      <c r="A203" s="460"/>
      <c r="B203" s="460"/>
      <c r="C203" s="460" t="s">
        <v>700</v>
      </c>
      <c r="D203" s="463">
        <v>231.84</v>
      </c>
      <c r="E203" s="463">
        <v>25</v>
      </c>
    </row>
    <row r="204" spans="1:5" x14ac:dyDescent="0.2">
      <c r="A204" s="460"/>
      <c r="B204" s="460"/>
      <c r="C204" s="460" t="s">
        <v>687</v>
      </c>
      <c r="D204" s="463">
        <v>720</v>
      </c>
      <c r="E204" s="463">
        <v>480</v>
      </c>
    </row>
    <row r="205" spans="1:5" x14ac:dyDescent="0.2">
      <c r="A205" s="460">
        <v>1301909090</v>
      </c>
      <c r="B205" s="460" t="s">
        <v>784</v>
      </c>
      <c r="C205" s="460" t="s">
        <v>707</v>
      </c>
      <c r="D205" s="463">
        <v>1562.86</v>
      </c>
      <c r="E205" s="463">
        <v>50</v>
      </c>
    </row>
    <row r="206" spans="1:5" x14ac:dyDescent="0.2">
      <c r="A206" s="460"/>
      <c r="B206" s="460"/>
      <c r="C206" s="460" t="s">
        <v>706</v>
      </c>
      <c r="D206" s="463">
        <v>70594.240000000005</v>
      </c>
      <c r="E206" s="463">
        <v>4376</v>
      </c>
    </row>
    <row r="207" spans="1:5" x14ac:dyDescent="0.2">
      <c r="A207" s="460"/>
      <c r="B207" s="460"/>
      <c r="C207" s="460" t="s">
        <v>800</v>
      </c>
      <c r="D207" s="463">
        <v>2673.5</v>
      </c>
      <c r="E207" s="463">
        <v>100</v>
      </c>
    </row>
    <row r="208" spans="1:5" x14ac:dyDescent="0.2">
      <c r="A208" s="460"/>
      <c r="B208" s="460"/>
      <c r="C208" s="460" t="s">
        <v>687</v>
      </c>
      <c r="D208" s="463">
        <v>17977.5</v>
      </c>
      <c r="E208" s="463">
        <v>748.82799999999997</v>
      </c>
    </row>
    <row r="209" spans="1:5" x14ac:dyDescent="0.2">
      <c r="A209" s="460"/>
      <c r="B209" s="460"/>
      <c r="C209" s="460" t="s">
        <v>712</v>
      </c>
      <c r="D209" s="463">
        <v>1388.85</v>
      </c>
      <c r="E209" s="463">
        <v>30</v>
      </c>
    </row>
    <row r="210" spans="1:5" x14ac:dyDescent="0.2">
      <c r="A210" s="460"/>
      <c r="B210" s="460"/>
      <c r="C210" s="460" t="s">
        <v>715</v>
      </c>
      <c r="D210" s="463">
        <v>400</v>
      </c>
      <c r="E210" s="463">
        <v>22.946999999999999</v>
      </c>
    </row>
    <row r="211" spans="1:5" x14ac:dyDescent="0.2">
      <c r="A211" s="460"/>
      <c r="B211" s="460"/>
      <c r="C211" s="460" t="s">
        <v>724</v>
      </c>
      <c r="D211" s="463">
        <v>720.26</v>
      </c>
      <c r="E211" s="463">
        <v>5</v>
      </c>
    </row>
    <row r="212" spans="1:5" x14ac:dyDescent="0.2">
      <c r="A212" s="460"/>
      <c r="B212" s="460"/>
      <c r="C212" s="460" t="s">
        <v>691</v>
      </c>
      <c r="D212" s="463">
        <v>3299</v>
      </c>
      <c r="E212" s="463">
        <v>60</v>
      </c>
    </row>
    <row r="213" spans="1:5" x14ac:dyDescent="0.2">
      <c r="A213" s="460"/>
      <c r="B213" s="460"/>
      <c r="C213" s="460" t="s">
        <v>742</v>
      </c>
      <c r="D213" s="463">
        <v>17464.95</v>
      </c>
      <c r="E213" s="463">
        <v>1040</v>
      </c>
    </row>
    <row r="214" spans="1:5" x14ac:dyDescent="0.2">
      <c r="A214" s="460">
        <v>1302191900</v>
      </c>
      <c r="B214" s="460" t="s">
        <v>847</v>
      </c>
      <c r="C214" s="460" t="s">
        <v>707</v>
      </c>
      <c r="D214" s="463">
        <v>1.8</v>
      </c>
      <c r="E214" s="463">
        <v>1.5</v>
      </c>
    </row>
    <row r="215" spans="1:5" x14ac:dyDescent="0.2">
      <c r="A215" s="460"/>
      <c r="B215" s="460"/>
      <c r="C215" s="460" t="s">
        <v>692</v>
      </c>
      <c r="D215" s="463">
        <v>3800</v>
      </c>
      <c r="E215" s="463">
        <v>1900</v>
      </c>
    </row>
    <row r="216" spans="1:5" s="334" customFormat="1" ht="12.75" customHeight="1" x14ac:dyDescent="0.2">
      <c r="A216" s="571" t="s">
        <v>985</v>
      </c>
      <c r="B216" s="572"/>
      <c r="C216" s="573"/>
      <c r="D216" s="574"/>
      <c r="E216" s="574" t="s">
        <v>1578</v>
      </c>
    </row>
    <row r="217" spans="1:5" x14ac:dyDescent="0.2">
      <c r="A217" s="460"/>
      <c r="B217" s="460"/>
      <c r="C217" s="460" t="s">
        <v>709</v>
      </c>
      <c r="D217" s="463">
        <v>0.01</v>
      </c>
      <c r="E217" s="463">
        <v>0.1</v>
      </c>
    </row>
    <row r="218" spans="1:5" x14ac:dyDescent="0.2">
      <c r="A218" s="460"/>
      <c r="B218" s="460"/>
      <c r="C218" s="460" t="s">
        <v>800</v>
      </c>
      <c r="D218" s="463">
        <v>552</v>
      </c>
      <c r="E218" s="463">
        <v>16.481000000000002</v>
      </c>
    </row>
    <row r="219" spans="1:5" x14ac:dyDescent="0.2">
      <c r="A219" s="460"/>
      <c r="B219" s="460"/>
      <c r="C219" s="460" t="s">
        <v>687</v>
      </c>
      <c r="D219" s="463">
        <v>58675.4</v>
      </c>
      <c r="E219" s="463">
        <v>3014.8739999999998</v>
      </c>
    </row>
    <row r="220" spans="1:5" x14ac:dyDescent="0.2">
      <c r="A220" s="460"/>
      <c r="B220" s="460"/>
      <c r="C220" s="460" t="s">
        <v>693</v>
      </c>
      <c r="D220" s="463">
        <v>171.2</v>
      </c>
      <c r="E220" s="463">
        <v>46.631</v>
      </c>
    </row>
    <row r="221" spans="1:5" x14ac:dyDescent="0.2">
      <c r="A221" s="460"/>
      <c r="B221" s="460"/>
      <c r="C221" s="460" t="s">
        <v>754</v>
      </c>
      <c r="D221" s="463">
        <v>271.42</v>
      </c>
      <c r="E221" s="463">
        <v>25</v>
      </c>
    </row>
    <row r="222" spans="1:5" x14ac:dyDescent="0.2">
      <c r="A222" s="460"/>
      <c r="B222" s="460"/>
      <c r="C222" s="460" t="s">
        <v>702</v>
      </c>
      <c r="D222" s="463">
        <v>75645.100000000006</v>
      </c>
      <c r="E222" s="463">
        <v>1350.722</v>
      </c>
    </row>
    <row r="223" spans="1:5" x14ac:dyDescent="0.2">
      <c r="A223" s="460"/>
      <c r="B223" s="460"/>
      <c r="C223" s="460" t="s">
        <v>715</v>
      </c>
      <c r="D223" s="463">
        <v>373.79</v>
      </c>
      <c r="E223" s="463">
        <v>22.666</v>
      </c>
    </row>
    <row r="224" spans="1:5" x14ac:dyDescent="0.2">
      <c r="A224" s="460"/>
      <c r="B224" s="460"/>
      <c r="C224" s="460" t="s">
        <v>742</v>
      </c>
      <c r="D224" s="463">
        <v>2621</v>
      </c>
      <c r="E224" s="463">
        <v>56</v>
      </c>
    </row>
    <row r="225" spans="1:5" x14ac:dyDescent="0.2">
      <c r="A225" s="460"/>
      <c r="B225" s="460"/>
      <c r="C225" s="460" t="s">
        <v>725</v>
      </c>
      <c r="D225" s="463">
        <v>10300</v>
      </c>
      <c r="E225" s="463">
        <v>55.384999999999998</v>
      </c>
    </row>
    <row r="226" spans="1:5" x14ac:dyDescent="0.2">
      <c r="A226" s="460">
        <v>1302199900</v>
      </c>
      <c r="B226" s="460" t="s">
        <v>783</v>
      </c>
      <c r="C226" s="460" t="s">
        <v>707</v>
      </c>
      <c r="D226" s="463">
        <v>10816.5</v>
      </c>
      <c r="E226" s="463">
        <v>384</v>
      </c>
    </row>
    <row r="227" spans="1:5" x14ac:dyDescent="0.2">
      <c r="A227" s="460"/>
      <c r="B227" s="460"/>
      <c r="C227" s="460" t="s">
        <v>708</v>
      </c>
      <c r="D227" s="463">
        <v>38238.17</v>
      </c>
      <c r="E227" s="463">
        <v>700</v>
      </c>
    </row>
    <row r="228" spans="1:5" x14ac:dyDescent="0.2">
      <c r="A228" s="460"/>
      <c r="B228" s="460"/>
      <c r="C228" s="460" t="s">
        <v>741</v>
      </c>
      <c r="D228" s="463">
        <v>13023.11</v>
      </c>
      <c r="E228" s="463">
        <v>190</v>
      </c>
    </row>
    <row r="229" spans="1:5" x14ac:dyDescent="0.2">
      <c r="A229" s="460"/>
      <c r="B229" s="460"/>
      <c r="C229" s="460" t="s">
        <v>697</v>
      </c>
      <c r="D229" s="463">
        <v>22404.3</v>
      </c>
      <c r="E229" s="463">
        <v>485.322</v>
      </c>
    </row>
    <row r="230" spans="1:5" x14ac:dyDescent="0.2">
      <c r="A230" s="460"/>
      <c r="B230" s="460"/>
      <c r="C230" s="460" t="s">
        <v>692</v>
      </c>
      <c r="D230" s="463">
        <v>3536.5</v>
      </c>
      <c r="E230" s="463">
        <v>2993.9850000000001</v>
      </c>
    </row>
    <row r="231" spans="1:5" x14ac:dyDescent="0.2">
      <c r="A231" s="460"/>
      <c r="B231" s="460"/>
      <c r="C231" s="460" t="s">
        <v>698</v>
      </c>
      <c r="D231" s="463">
        <v>70575</v>
      </c>
      <c r="E231" s="463">
        <v>1700</v>
      </c>
    </row>
    <row r="232" spans="1:5" x14ac:dyDescent="0.2">
      <c r="A232" s="460"/>
      <c r="B232" s="460"/>
      <c r="C232" s="460" t="s">
        <v>695</v>
      </c>
      <c r="D232" s="463">
        <v>74576.12</v>
      </c>
      <c r="E232" s="463">
        <v>2318.6950000000002</v>
      </c>
    </row>
    <row r="233" spans="1:5" x14ac:dyDescent="0.2">
      <c r="A233" s="460"/>
      <c r="B233" s="460"/>
      <c r="C233" s="460" t="s">
        <v>705</v>
      </c>
      <c r="D233" s="463">
        <v>25963.67</v>
      </c>
      <c r="E233" s="463">
        <v>550</v>
      </c>
    </row>
    <row r="234" spans="1:5" x14ac:dyDescent="0.2">
      <c r="A234" s="460"/>
      <c r="B234" s="460"/>
      <c r="C234" s="460" t="s">
        <v>751</v>
      </c>
      <c r="D234" s="463">
        <v>94.6</v>
      </c>
      <c r="E234" s="463">
        <v>4.3029999999999999</v>
      </c>
    </row>
    <row r="235" spans="1:5" x14ac:dyDescent="0.2">
      <c r="A235" s="460"/>
      <c r="B235" s="460"/>
      <c r="C235" s="460" t="s">
        <v>700</v>
      </c>
      <c r="D235" s="463">
        <v>428.51</v>
      </c>
      <c r="E235" s="463">
        <v>10.7</v>
      </c>
    </row>
    <row r="236" spans="1:5" x14ac:dyDescent="0.2">
      <c r="A236" s="460"/>
      <c r="B236" s="460"/>
      <c r="C236" s="460" t="s">
        <v>730</v>
      </c>
      <c r="D236" s="463">
        <v>120</v>
      </c>
      <c r="E236" s="463">
        <v>18</v>
      </c>
    </row>
    <row r="237" spans="1:5" x14ac:dyDescent="0.2">
      <c r="A237" s="460"/>
      <c r="B237" s="460"/>
      <c r="C237" s="460" t="s">
        <v>689</v>
      </c>
      <c r="D237" s="463">
        <v>149371.18</v>
      </c>
      <c r="E237" s="463">
        <v>5591.518</v>
      </c>
    </row>
    <row r="238" spans="1:5" x14ac:dyDescent="0.2">
      <c r="A238" s="460"/>
      <c r="B238" s="460"/>
      <c r="C238" s="460" t="s">
        <v>687</v>
      </c>
      <c r="D238" s="463">
        <v>272376.69</v>
      </c>
      <c r="E238" s="463">
        <v>6405.3130000000001</v>
      </c>
    </row>
    <row r="239" spans="1:5" x14ac:dyDescent="0.2">
      <c r="A239" s="460"/>
      <c r="B239" s="460"/>
      <c r="C239" s="460" t="s">
        <v>693</v>
      </c>
      <c r="D239" s="463">
        <v>9700.6</v>
      </c>
      <c r="E239" s="463">
        <v>400</v>
      </c>
    </row>
    <row r="240" spans="1:5" x14ac:dyDescent="0.2">
      <c r="A240" s="460"/>
      <c r="B240" s="460"/>
      <c r="C240" s="460" t="s">
        <v>720</v>
      </c>
      <c r="D240" s="463">
        <v>1983</v>
      </c>
      <c r="E240" s="463">
        <v>155.953</v>
      </c>
    </row>
    <row r="241" spans="1:5" x14ac:dyDescent="0.2">
      <c r="A241" s="460"/>
      <c r="B241" s="460"/>
      <c r="C241" s="460" t="s">
        <v>745</v>
      </c>
      <c r="D241" s="463">
        <v>4816.1499999999996</v>
      </c>
      <c r="E241" s="463">
        <v>80</v>
      </c>
    </row>
    <row r="242" spans="1:5" x14ac:dyDescent="0.2">
      <c r="A242" s="460"/>
      <c r="B242" s="460"/>
      <c r="C242" s="460" t="s">
        <v>754</v>
      </c>
      <c r="D242" s="463">
        <v>2438.25</v>
      </c>
      <c r="E242" s="463">
        <v>100</v>
      </c>
    </row>
    <row r="243" spans="1:5" x14ac:dyDescent="0.2">
      <c r="A243" s="460"/>
      <c r="B243" s="460"/>
      <c r="C243" s="460" t="s">
        <v>1204</v>
      </c>
      <c r="D243" s="463">
        <v>58.5</v>
      </c>
      <c r="E243" s="463">
        <v>3</v>
      </c>
    </row>
    <row r="244" spans="1:5" x14ac:dyDescent="0.2">
      <c r="A244" s="460"/>
      <c r="B244" s="460"/>
      <c r="C244" s="460" t="s">
        <v>721</v>
      </c>
      <c r="D244" s="463">
        <v>4982.1899999999996</v>
      </c>
      <c r="E244" s="463">
        <v>100</v>
      </c>
    </row>
    <row r="245" spans="1:5" x14ac:dyDescent="0.2">
      <c r="A245" s="460"/>
      <c r="B245" s="460"/>
      <c r="C245" s="460" t="s">
        <v>712</v>
      </c>
      <c r="D245" s="463">
        <v>342218.8</v>
      </c>
      <c r="E245" s="463">
        <v>74931.998999999996</v>
      </c>
    </row>
    <row r="246" spans="1:5" x14ac:dyDescent="0.2">
      <c r="A246" s="460"/>
      <c r="B246" s="460"/>
      <c r="C246" s="460" t="s">
        <v>702</v>
      </c>
      <c r="D246" s="463">
        <v>131352</v>
      </c>
      <c r="E246" s="463">
        <v>1121.5999999999999</v>
      </c>
    </row>
    <row r="247" spans="1:5" x14ac:dyDescent="0.2">
      <c r="A247" s="460"/>
      <c r="B247" s="460"/>
      <c r="C247" s="460" t="s">
        <v>1200</v>
      </c>
      <c r="D247" s="463">
        <v>8362.5</v>
      </c>
      <c r="E247" s="463">
        <v>150</v>
      </c>
    </row>
    <row r="248" spans="1:5" x14ac:dyDescent="0.2">
      <c r="A248" s="460"/>
      <c r="B248" s="460"/>
      <c r="C248" s="460" t="s">
        <v>715</v>
      </c>
      <c r="D248" s="463">
        <v>4941</v>
      </c>
      <c r="E248" s="463">
        <v>390.678</v>
      </c>
    </row>
    <row r="249" spans="1:5" x14ac:dyDescent="0.2">
      <c r="A249" s="460"/>
      <c r="B249" s="460"/>
      <c r="C249" s="460" t="s">
        <v>691</v>
      </c>
      <c r="D249" s="463">
        <v>13833.23</v>
      </c>
      <c r="E249" s="463">
        <v>489.55</v>
      </c>
    </row>
    <row r="250" spans="1:5" x14ac:dyDescent="0.2">
      <c r="A250" s="460"/>
      <c r="B250" s="460"/>
      <c r="C250" s="460" t="s">
        <v>742</v>
      </c>
      <c r="D250" s="463">
        <v>45928.54</v>
      </c>
      <c r="E250" s="463">
        <v>2446.6</v>
      </c>
    </row>
    <row r="251" spans="1:5" s="334" customFormat="1" ht="12.75" customHeight="1" x14ac:dyDescent="0.2">
      <c r="A251" s="571" t="s">
        <v>985</v>
      </c>
      <c r="B251" s="572"/>
      <c r="C251" s="573"/>
      <c r="D251" s="574"/>
      <c r="E251" s="574" t="s">
        <v>1578</v>
      </c>
    </row>
    <row r="252" spans="1:5" x14ac:dyDescent="0.2">
      <c r="A252" s="460"/>
      <c r="B252" s="460"/>
      <c r="C252" s="460" t="s">
        <v>725</v>
      </c>
      <c r="D252" s="463">
        <v>5590</v>
      </c>
      <c r="E252" s="463">
        <v>55</v>
      </c>
    </row>
    <row r="253" spans="1:5" x14ac:dyDescent="0.2">
      <c r="A253" s="460"/>
      <c r="B253" s="460"/>
      <c r="C253" s="460" t="s">
        <v>716</v>
      </c>
      <c r="D253" s="463">
        <v>4079.29</v>
      </c>
      <c r="E253" s="463">
        <v>290</v>
      </c>
    </row>
    <row r="254" spans="1:5" x14ac:dyDescent="0.2">
      <c r="A254" s="460"/>
      <c r="B254" s="460"/>
      <c r="C254" s="460" t="s">
        <v>749</v>
      </c>
      <c r="D254" s="463">
        <v>39.619999999999997</v>
      </c>
      <c r="E254" s="463">
        <v>9.3949999999999996</v>
      </c>
    </row>
    <row r="255" spans="1:5" x14ac:dyDescent="0.2">
      <c r="A255" s="460"/>
      <c r="B255" s="460"/>
      <c r="C255" s="460" t="s">
        <v>717</v>
      </c>
      <c r="D255" s="463">
        <v>7967.01</v>
      </c>
      <c r="E255" s="463">
        <v>400</v>
      </c>
    </row>
    <row r="256" spans="1:5" x14ac:dyDescent="0.2">
      <c r="A256" s="460"/>
      <c r="B256" s="460"/>
      <c r="C256" s="460" t="s">
        <v>718</v>
      </c>
      <c r="D256" s="463">
        <v>3870.6</v>
      </c>
      <c r="E256" s="463">
        <v>50</v>
      </c>
    </row>
    <row r="257" spans="1:5" x14ac:dyDescent="0.2">
      <c r="A257" s="460"/>
      <c r="B257" s="460"/>
      <c r="C257" s="460" t="s">
        <v>738</v>
      </c>
      <c r="D257" s="463">
        <v>15208.42</v>
      </c>
      <c r="E257" s="463">
        <v>125</v>
      </c>
    </row>
    <row r="258" spans="1:5" x14ac:dyDescent="0.2">
      <c r="A258" s="460">
        <v>1302200000</v>
      </c>
      <c r="B258" s="460" t="s">
        <v>782</v>
      </c>
      <c r="C258" s="460" t="s">
        <v>738</v>
      </c>
      <c r="D258" s="463">
        <v>632181.72</v>
      </c>
      <c r="E258" s="463">
        <v>43450</v>
      </c>
    </row>
    <row r="259" spans="1:5" x14ac:dyDescent="0.2">
      <c r="A259" s="460">
        <v>1302320000</v>
      </c>
      <c r="B259" s="460" t="s">
        <v>804</v>
      </c>
      <c r="C259" s="460" t="s">
        <v>810</v>
      </c>
      <c r="D259" s="463">
        <v>0.8</v>
      </c>
      <c r="E259" s="463">
        <v>1</v>
      </c>
    </row>
    <row r="260" spans="1:5" x14ac:dyDescent="0.2">
      <c r="A260" s="460"/>
      <c r="B260" s="460"/>
      <c r="C260" s="460" t="s">
        <v>732</v>
      </c>
      <c r="D260" s="463">
        <v>33.9</v>
      </c>
      <c r="E260" s="463">
        <v>7.9349999999999996</v>
      </c>
    </row>
    <row r="261" spans="1:5" x14ac:dyDescent="0.2">
      <c r="A261" s="460"/>
      <c r="B261" s="460"/>
      <c r="C261" s="460" t="s">
        <v>697</v>
      </c>
      <c r="D261" s="463">
        <v>485.13</v>
      </c>
      <c r="E261" s="463">
        <v>188.37899999999999</v>
      </c>
    </row>
    <row r="262" spans="1:5" x14ac:dyDescent="0.2">
      <c r="A262" s="460"/>
      <c r="B262" s="460"/>
      <c r="C262" s="460" t="s">
        <v>692</v>
      </c>
      <c r="D262" s="463">
        <v>11189</v>
      </c>
      <c r="E262" s="463">
        <v>4606.0339999999997</v>
      </c>
    </row>
    <row r="263" spans="1:5" x14ac:dyDescent="0.2">
      <c r="A263" s="460"/>
      <c r="B263" s="460"/>
      <c r="C263" s="460" t="s">
        <v>700</v>
      </c>
      <c r="D263" s="463">
        <v>4509.6099999999997</v>
      </c>
      <c r="E263" s="463">
        <v>100</v>
      </c>
    </row>
    <row r="264" spans="1:5" x14ac:dyDescent="0.2">
      <c r="A264" s="460"/>
      <c r="B264" s="460"/>
      <c r="C264" s="460" t="s">
        <v>687</v>
      </c>
      <c r="D264" s="463">
        <v>22789.18</v>
      </c>
      <c r="E264" s="463">
        <v>5467</v>
      </c>
    </row>
    <row r="265" spans="1:5" x14ac:dyDescent="0.2">
      <c r="A265" s="460"/>
      <c r="B265" s="460"/>
      <c r="C265" s="460" t="s">
        <v>693</v>
      </c>
      <c r="D265" s="463">
        <v>66</v>
      </c>
      <c r="E265" s="463">
        <v>9.0879999999999992</v>
      </c>
    </row>
    <row r="266" spans="1:5" x14ac:dyDescent="0.2">
      <c r="A266" s="460"/>
      <c r="B266" s="460"/>
      <c r="C266" s="460" t="s">
        <v>712</v>
      </c>
      <c r="D266" s="463">
        <v>25</v>
      </c>
      <c r="E266" s="463">
        <v>6.1449999999999996</v>
      </c>
    </row>
    <row r="267" spans="1:5" x14ac:dyDescent="0.2">
      <c r="A267" s="460"/>
      <c r="B267" s="460"/>
      <c r="C267" s="460" t="s">
        <v>702</v>
      </c>
      <c r="D267" s="463">
        <v>59.48</v>
      </c>
      <c r="E267" s="463">
        <v>6.6980000000000004</v>
      </c>
    </row>
    <row r="268" spans="1:5" x14ac:dyDescent="0.2">
      <c r="A268" s="460"/>
      <c r="B268" s="460"/>
      <c r="C268" s="460" t="s">
        <v>715</v>
      </c>
      <c r="D268" s="463">
        <v>1920</v>
      </c>
      <c r="E268" s="463">
        <v>68.234999999999999</v>
      </c>
    </row>
    <row r="269" spans="1:5" x14ac:dyDescent="0.2">
      <c r="A269" s="460"/>
      <c r="B269" s="460"/>
      <c r="C269" s="460" t="s">
        <v>740</v>
      </c>
      <c r="D269" s="463">
        <v>34.4</v>
      </c>
      <c r="E269" s="463">
        <v>9.1140000000000008</v>
      </c>
    </row>
    <row r="270" spans="1:5" x14ac:dyDescent="0.2">
      <c r="A270" s="460"/>
      <c r="B270" s="460"/>
      <c r="C270" s="460" t="s">
        <v>749</v>
      </c>
      <c r="D270" s="463">
        <v>94.65</v>
      </c>
      <c r="E270" s="463">
        <v>19.344000000000001</v>
      </c>
    </row>
    <row r="271" spans="1:5" x14ac:dyDescent="0.2">
      <c r="A271" s="460"/>
      <c r="B271" s="460"/>
      <c r="C271" s="460" t="s">
        <v>738</v>
      </c>
      <c r="D271" s="463">
        <v>58125</v>
      </c>
      <c r="E271" s="463">
        <v>9750</v>
      </c>
    </row>
    <row r="272" spans="1:5" x14ac:dyDescent="0.2">
      <c r="A272" s="460">
        <v>1302391000</v>
      </c>
      <c r="B272" s="460" t="s">
        <v>992</v>
      </c>
      <c r="C272" s="460" t="s">
        <v>707</v>
      </c>
      <c r="D272" s="463">
        <v>1168097.8999999999</v>
      </c>
      <c r="E272" s="463">
        <v>309000</v>
      </c>
    </row>
    <row r="273" spans="1:5" x14ac:dyDescent="0.2">
      <c r="A273" s="460"/>
      <c r="B273" s="460"/>
      <c r="C273" s="460" t="s">
        <v>696</v>
      </c>
      <c r="D273" s="463">
        <v>605690.46</v>
      </c>
      <c r="E273" s="463">
        <v>155500</v>
      </c>
    </row>
    <row r="274" spans="1:5" x14ac:dyDescent="0.2">
      <c r="A274" s="460"/>
      <c r="B274" s="460"/>
      <c r="C274" s="460" t="s">
        <v>708</v>
      </c>
      <c r="D274" s="463">
        <v>5399.4</v>
      </c>
      <c r="E274" s="463">
        <v>1050</v>
      </c>
    </row>
    <row r="275" spans="1:5" x14ac:dyDescent="0.2">
      <c r="A275" s="460"/>
      <c r="B275" s="460"/>
      <c r="C275" s="460" t="s">
        <v>741</v>
      </c>
      <c r="D275" s="463">
        <v>29800</v>
      </c>
      <c r="E275" s="463">
        <v>20000</v>
      </c>
    </row>
    <row r="276" spans="1:5" x14ac:dyDescent="0.2">
      <c r="A276" s="460"/>
      <c r="B276" s="460"/>
      <c r="C276" s="460" t="s">
        <v>706</v>
      </c>
      <c r="D276" s="463">
        <v>430450</v>
      </c>
      <c r="E276" s="463">
        <v>132200</v>
      </c>
    </row>
    <row r="277" spans="1:5" x14ac:dyDescent="0.2">
      <c r="A277" s="460"/>
      <c r="B277" s="460"/>
      <c r="C277" s="460" t="s">
        <v>733</v>
      </c>
      <c r="D277" s="463">
        <v>533433.84</v>
      </c>
      <c r="E277" s="463">
        <v>142000</v>
      </c>
    </row>
    <row r="278" spans="1:5" x14ac:dyDescent="0.2">
      <c r="A278" s="460"/>
      <c r="B278" s="460"/>
      <c r="C278" s="460" t="s">
        <v>697</v>
      </c>
      <c r="D278" s="463">
        <v>30450</v>
      </c>
      <c r="E278" s="463">
        <v>10000</v>
      </c>
    </row>
    <row r="279" spans="1:5" x14ac:dyDescent="0.2">
      <c r="A279" s="460"/>
      <c r="B279" s="460"/>
      <c r="C279" s="460" t="s">
        <v>692</v>
      </c>
      <c r="D279" s="463">
        <v>372484.51</v>
      </c>
      <c r="E279" s="463">
        <v>96000</v>
      </c>
    </row>
    <row r="280" spans="1:5" x14ac:dyDescent="0.2">
      <c r="A280" s="460"/>
      <c r="B280" s="460"/>
      <c r="C280" s="460" t="s">
        <v>698</v>
      </c>
      <c r="D280" s="463">
        <v>221943.35</v>
      </c>
      <c r="E280" s="463">
        <v>56000</v>
      </c>
    </row>
    <row r="281" spans="1:5" x14ac:dyDescent="0.2">
      <c r="A281" s="460"/>
      <c r="B281" s="460"/>
      <c r="C281" s="460" t="s">
        <v>695</v>
      </c>
      <c r="D281" s="463">
        <v>87860.34</v>
      </c>
      <c r="E281" s="463">
        <v>22000</v>
      </c>
    </row>
    <row r="282" spans="1:5" x14ac:dyDescent="0.2">
      <c r="A282" s="460"/>
      <c r="B282" s="460"/>
      <c r="C282" s="460" t="s">
        <v>709</v>
      </c>
      <c r="D282" s="463">
        <v>21129</v>
      </c>
      <c r="E282" s="463">
        <v>4000</v>
      </c>
    </row>
    <row r="283" spans="1:5" x14ac:dyDescent="0.2">
      <c r="A283" s="460"/>
      <c r="B283" s="460"/>
      <c r="C283" s="460" t="s">
        <v>700</v>
      </c>
      <c r="D283" s="463">
        <v>72000</v>
      </c>
      <c r="E283" s="463">
        <v>20100</v>
      </c>
    </row>
    <row r="284" spans="1:5" x14ac:dyDescent="0.2">
      <c r="A284" s="460"/>
      <c r="B284" s="460"/>
      <c r="C284" s="460" t="s">
        <v>689</v>
      </c>
      <c r="D284" s="463">
        <v>376070.53</v>
      </c>
      <c r="E284" s="463">
        <v>110400</v>
      </c>
    </row>
    <row r="285" spans="1:5" x14ac:dyDescent="0.2">
      <c r="A285" s="460"/>
      <c r="B285" s="460"/>
      <c r="C285" s="460" t="s">
        <v>687</v>
      </c>
      <c r="D285" s="463">
        <v>656742.67000000004</v>
      </c>
      <c r="E285" s="463">
        <v>142415.88</v>
      </c>
    </row>
    <row r="286" spans="1:5" s="334" customFormat="1" ht="12.75" customHeight="1" x14ac:dyDescent="0.2">
      <c r="A286" s="571" t="s">
        <v>985</v>
      </c>
      <c r="B286" s="572"/>
      <c r="C286" s="573"/>
      <c r="D286" s="574"/>
      <c r="E286" s="574" t="s">
        <v>1578</v>
      </c>
    </row>
    <row r="287" spans="1:5" x14ac:dyDescent="0.2">
      <c r="A287" s="460"/>
      <c r="B287" s="460"/>
      <c r="C287" s="460" t="s">
        <v>701</v>
      </c>
      <c r="D287" s="463">
        <v>47662.55</v>
      </c>
      <c r="E287" s="463">
        <v>12350</v>
      </c>
    </row>
    <row r="288" spans="1:5" x14ac:dyDescent="0.2">
      <c r="A288" s="460"/>
      <c r="B288" s="460"/>
      <c r="C288" s="460" t="s">
        <v>693</v>
      </c>
      <c r="D288" s="463">
        <v>662004.1</v>
      </c>
      <c r="E288" s="463">
        <v>172000</v>
      </c>
    </row>
    <row r="289" spans="1:5" x14ac:dyDescent="0.2">
      <c r="A289" s="460"/>
      <c r="B289" s="460"/>
      <c r="C289" s="460" t="s">
        <v>711</v>
      </c>
      <c r="D289" s="463">
        <v>76354.3</v>
      </c>
      <c r="E289" s="463">
        <v>18000</v>
      </c>
    </row>
    <row r="290" spans="1:5" x14ac:dyDescent="0.2">
      <c r="A290" s="460"/>
      <c r="B290" s="460"/>
      <c r="C290" s="460" t="s">
        <v>720</v>
      </c>
      <c r="D290" s="463">
        <v>274695.90000000002</v>
      </c>
      <c r="E290" s="463">
        <v>74500</v>
      </c>
    </row>
    <row r="291" spans="1:5" x14ac:dyDescent="0.2">
      <c r="A291" s="460"/>
      <c r="B291" s="460"/>
      <c r="C291" s="460" t="s">
        <v>748</v>
      </c>
      <c r="D291" s="463">
        <v>12332</v>
      </c>
      <c r="E291" s="463">
        <v>2100</v>
      </c>
    </row>
    <row r="292" spans="1:5" x14ac:dyDescent="0.2">
      <c r="A292" s="460"/>
      <c r="B292" s="460"/>
      <c r="C292" s="460" t="s">
        <v>721</v>
      </c>
      <c r="D292" s="463">
        <v>55193.68</v>
      </c>
      <c r="E292" s="463">
        <v>12000</v>
      </c>
    </row>
    <row r="293" spans="1:5" x14ac:dyDescent="0.2">
      <c r="A293" s="460"/>
      <c r="B293" s="460"/>
      <c r="C293" s="460" t="s">
        <v>712</v>
      </c>
      <c r="D293" s="463">
        <v>395473.89</v>
      </c>
      <c r="E293" s="463">
        <v>108225</v>
      </c>
    </row>
    <row r="294" spans="1:5" x14ac:dyDescent="0.2">
      <c r="A294" s="460"/>
      <c r="B294" s="460"/>
      <c r="C294" s="460" t="s">
        <v>702</v>
      </c>
      <c r="D294" s="463">
        <v>916238.24</v>
      </c>
      <c r="E294" s="463">
        <v>178000</v>
      </c>
    </row>
    <row r="295" spans="1:5" x14ac:dyDescent="0.2">
      <c r="A295" s="460"/>
      <c r="B295" s="460"/>
      <c r="C295" s="460" t="s">
        <v>713</v>
      </c>
      <c r="D295" s="463">
        <v>80494.77</v>
      </c>
      <c r="E295" s="463">
        <v>18990</v>
      </c>
    </row>
    <row r="296" spans="1:5" x14ac:dyDescent="0.2">
      <c r="A296" s="460"/>
      <c r="B296" s="460"/>
      <c r="C296" s="460" t="s">
        <v>688</v>
      </c>
      <c r="D296" s="463">
        <v>507361.67</v>
      </c>
      <c r="E296" s="463">
        <v>137300</v>
      </c>
    </row>
    <row r="297" spans="1:5" x14ac:dyDescent="0.2">
      <c r="A297" s="460"/>
      <c r="B297" s="460"/>
      <c r="C297" s="460" t="s">
        <v>715</v>
      </c>
      <c r="D297" s="463">
        <v>356300</v>
      </c>
      <c r="E297" s="463">
        <v>98000</v>
      </c>
    </row>
    <row r="298" spans="1:5" x14ac:dyDescent="0.2">
      <c r="A298" s="460"/>
      <c r="B298" s="460"/>
      <c r="C298" s="460" t="s">
        <v>808</v>
      </c>
      <c r="D298" s="463">
        <v>29000</v>
      </c>
      <c r="E298" s="463">
        <v>20000</v>
      </c>
    </row>
    <row r="299" spans="1:5" x14ac:dyDescent="0.2">
      <c r="A299" s="460"/>
      <c r="B299" s="460"/>
      <c r="C299" s="460" t="s">
        <v>724</v>
      </c>
      <c r="D299" s="463">
        <v>38176.57</v>
      </c>
      <c r="E299" s="463">
        <v>10000</v>
      </c>
    </row>
    <row r="300" spans="1:5" x14ac:dyDescent="0.2">
      <c r="A300" s="460"/>
      <c r="B300" s="460"/>
      <c r="C300" s="460" t="s">
        <v>691</v>
      </c>
      <c r="D300" s="463">
        <v>336.54</v>
      </c>
      <c r="E300" s="463">
        <v>100</v>
      </c>
    </row>
    <row r="301" spans="1:5" x14ac:dyDescent="0.2">
      <c r="A301" s="460"/>
      <c r="B301" s="460"/>
      <c r="C301" s="460" t="s">
        <v>725</v>
      </c>
      <c r="D301" s="463">
        <v>143000</v>
      </c>
      <c r="E301" s="463">
        <v>39000</v>
      </c>
    </row>
    <row r="302" spans="1:5" x14ac:dyDescent="0.2">
      <c r="A302" s="460"/>
      <c r="B302" s="460"/>
      <c r="C302" s="460" t="s">
        <v>740</v>
      </c>
      <c r="D302" s="463">
        <v>5105.18</v>
      </c>
      <c r="E302" s="463">
        <v>1150</v>
      </c>
    </row>
    <row r="303" spans="1:5" x14ac:dyDescent="0.2">
      <c r="A303" s="460"/>
      <c r="B303" s="460"/>
      <c r="C303" s="460" t="s">
        <v>728</v>
      </c>
      <c r="D303" s="463">
        <v>65919</v>
      </c>
      <c r="E303" s="463">
        <v>18000</v>
      </c>
    </row>
    <row r="304" spans="1:5" x14ac:dyDescent="0.2">
      <c r="A304" s="460"/>
      <c r="B304" s="460"/>
      <c r="C304" s="460" t="s">
        <v>716</v>
      </c>
      <c r="D304" s="463">
        <v>117986.37</v>
      </c>
      <c r="E304" s="463">
        <v>32000</v>
      </c>
    </row>
    <row r="305" spans="1:5" x14ac:dyDescent="0.2">
      <c r="A305" s="460"/>
      <c r="B305" s="460"/>
      <c r="C305" s="460" t="s">
        <v>749</v>
      </c>
      <c r="D305" s="463">
        <v>72800</v>
      </c>
      <c r="E305" s="463">
        <v>20000</v>
      </c>
    </row>
    <row r="306" spans="1:5" x14ac:dyDescent="0.2">
      <c r="A306" s="460"/>
      <c r="B306" s="460"/>
      <c r="C306" s="460" t="s">
        <v>806</v>
      </c>
      <c r="D306" s="463">
        <v>27246.7</v>
      </c>
      <c r="E306" s="463">
        <v>6000</v>
      </c>
    </row>
    <row r="307" spans="1:5" x14ac:dyDescent="0.2">
      <c r="A307" s="460"/>
      <c r="B307" s="460"/>
      <c r="C307" s="460" t="s">
        <v>717</v>
      </c>
      <c r="D307" s="463">
        <v>78872.31</v>
      </c>
      <c r="E307" s="463">
        <v>15000</v>
      </c>
    </row>
    <row r="308" spans="1:5" x14ac:dyDescent="0.2">
      <c r="A308" s="460"/>
      <c r="B308" s="460"/>
      <c r="C308" s="460" t="s">
        <v>1227</v>
      </c>
      <c r="D308" s="463">
        <v>17393.689999999999</v>
      </c>
      <c r="E308" s="463">
        <v>4000</v>
      </c>
    </row>
    <row r="309" spans="1:5" x14ac:dyDescent="0.2">
      <c r="A309" s="460"/>
      <c r="B309" s="460"/>
      <c r="C309" s="460" t="s">
        <v>737</v>
      </c>
      <c r="D309" s="463">
        <v>154877.76000000001</v>
      </c>
      <c r="E309" s="463">
        <v>43000</v>
      </c>
    </row>
    <row r="310" spans="1:5" x14ac:dyDescent="0.2">
      <c r="A310" s="460"/>
      <c r="B310" s="460"/>
      <c r="C310" s="460" t="s">
        <v>807</v>
      </c>
      <c r="D310" s="463">
        <v>45200</v>
      </c>
      <c r="E310" s="463">
        <v>10000</v>
      </c>
    </row>
    <row r="311" spans="1:5" x14ac:dyDescent="0.2">
      <c r="A311" s="460"/>
      <c r="B311" s="460"/>
      <c r="C311" s="460" t="s">
        <v>704</v>
      </c>
      <c r="D311" s="463">
        <v>46945.71</v>
      </c>
      <c r="E311" s="463">
        <v>25000</v>
      </c>
    </row>
    <row r="312" spans="1:5" x14ac:dyDescent="0.2">
      <c r="A312" s="460"/>
      <c r="B312" s="460"/>
      <c r="C312" s="460" t="s">
        <v>731</v>
      </c>
      <c r="D312" s="463">
        <v>44947.9</v>
      </c>
      <c r="E312" s="463">
        <v>11000</v>
      </c>
    </row>
    <row r="313" spans="1:5" x14ac:dyDescent="0.2">
      <c r="A313" s="460"/>
      <c r="B313" s="460"/>
      <c r="C313" s="460" t="s">
        <v>738</v>
      </c>
      <c r="D313" s="463">
        <v>694607.58</v>
      </c>
      <c r="E313" s="463">
        <v>160000</v>
      </c>
    </row>
    <row r="314" spans="1:5" x14ac:dyDescent="0.2">
      <c r="A314" s="460">
        <v>1302399000</v>
      </c>
      <c r="B314" s="460" t="s">
        <v>993</v>
      </c>
      <c r="C314" s="460" t="s">
        <v>707</v>
      </c>
      <c r="D314" s="463">
        <v>552.70000000000005</v>
      </c>
      <c r="E314" s="463">
        <v>100</v>
      </c>
    </row>
    <row r="315" spans="1:5" x14ac:dyDescent="0.2">
      <c r="A315" s="460"/>
      <c r="B315" s="460"/>
      <c r="C315" s="460" t="s">
        <v>729</v>
      </c>
      <c r="D315" s="463">
        <v>236271.44</v>
      </c>
      <c r="E315" s="463">
        <v>14510</v>
      </c>
    </row>
    <row r="316" spans="1:5" x14ac:dyDescent="0.2">
      <c r="A316" s="460"/>
      <c r="B316" s="460"/>
      <c r="C316" s="460" t="s">
        <v>733</v>
      </c>
      <c r="D316" s="463">
        <v>8006.4</v>
      </c>
      <c r="E316" s="463">
        <v>2000</v>
      </c>
    </row>
    <row r="317" spans="1:5" x14ac:dyDescent="0.2">
      <c r="A317" s="460"/>
      <c r="B317" s="460"/>
      <c r="C317" s="460" t="s">
        <v>695</v>
      </c>
      <c r="D317" s="463">
        <v>2932.74</v>
      </c>
      <c r="E317" s="463">
        <v>36</v>
      </c>
    </row>
    <row r="318" spans="1:5" x14ac:dyDescent="0.2">
      <c r="A318" s="460"/>
      <c r="B318" s="460"/>
      <c r="C318" s="460" t="s">
        <v>705</v>
      </c>
      <c r="D318" s="463">
        <v>2558</v>
      </c>
      <c r="E318" s="463">
        <v>331.54899999999998</v>
      </c>
    </row>
    <row r="319" spans="1:5" x14ac:dyDescent="0.2">
      <c r="A319" s="460"/>
      <c r="B319" s="460"/>
      <c r="C319" s="460" t="s">
        <v>700</v>
      </c>
      <c r="D319" s="463">
        <v>59303.49</v>
      </c>
      <c r="E319" s="463">
        <v>4054.37</v>
      </c>
    </row>
    <row r="320" spans="1:5" x14ac:dyDescent="0.2">
      <c r="A320" s="460"/>
      <c r="B320" s="460"/>
      <c r="C320" s="460" t="s">
        <v>689</v>
      </c>
      <c r="D320" s="463">
        <v>22205.96</v>
      </c>
      <c r="E320" s="463">
        <v>147.19999999999999</v>
      </c>
    </row>
    <row r="321" spans="1:5" s="334" customFormat="1" ht="12.75" customHeight="1" x14ac:dyDescent="0.2">
      <c r="A321" s="571" t="s">
        <v>985</v>
      </c>
      <c r="B321" s="572"/>
      <c r="C321" s="573"/>
      <c r="D321" s="574"/>
      <c r="E321" s="574" t="s">
        <v>1578</v>
      </c>
    </row>
    <row r="322" spans="1:5" x14ac:dyDescent="0.2">
      <c r="A322" s="460"/>
      <c r="B322" s="460"/>
      <c r="C322" s="460" t="s">
        <v>687</v>
      </c>
      <c r="D322" s="463">
        <v>34651.199999999997</v>
      </c>
      <c r="E322" s="463">
        <v>2607.819</v>
      </c>
    </row>
    <row r="323" spans="1:5" x14ac:dyDescent="0.2">
      <c r="A323" s="460"/>
      <c r="B323" s="460"/>
      <c r="C323" s="460" t="s">
        <v>712</v>
      </c>
      <c r="D323" s="463">
        <v>99</v>
      </c>
      <c r="E323" s="463">
        <v>40</v>
      </c>
    </row>
    <row r="324" spans="1:5" x14ac:dyDescent="0.2">
      <c r="A324" s="460"/>
      <c r="B324" s="460"/>
      <c r="C324" s="460" t="s">
        <v>723</v>
      </c>
      <c r="D324" s="463">
        <v>25</v>
      </c>
      <c r="E324" s="463">
        <v>25</v>
      </c>
    </row>
    <row r="325" spans="1:5" x14ac:dyDescent="0.2">
      <c r="A325" s="460"/>
      <c r="B325" s="460"/>
      <c r="C325" s="460" t="s">
        <v>742</v>
      </c>
      <c r="D325" s="463">
        <v>13602.4</v>
      </c>
      <c r="E325" s="463">
        <v>900.1</v>
      </c>
    </row>
    <row r="326" spans="1:5" x14ac:dyDescent="0.2">
      <c r="A326" s="460"/>
      <c r="B326" s="460"/>
      <c r="C326" s="460" t="s">
        <v>694</v>
      </c>
      <c r="D326" s="463">
        <v>75.599999999999994</v>
      </c>
      <c r="E326" s="463">
        <v>12.983000000000001</v>
      </c>
    </row>
    <row r="327" spans="1:5" x14ac:dyDescent="0.2">
      <c r="A327" s="460"/>
      <c r="B327" s="460"/>
      <c r="C327" s="460"/>
      <c r="D327" s="463"/>
      <c r="E327" s="463"/>
    </row>
    <row r="328" spans="1:5" x14ac:dyDescent="0.2">
      <c r="A328" s="460"/>
      <c r="B328" s="495" t="s">
        <v>1292</v>
      </c>
      <c r="C328" s="460"/>
      <c r="D328" s="496">
        <f>SUM(D329:D332)</f>
        <v>2029.87</v>
      </c>
      <c r="E328" s="496">
        <f>SUM(E329:E332)</f>
        <v>2704.4770000000003</v>
      </c>
    </row>
    <row r="329" spans="1:5" x14ac:dyDescent="0.2">
      <c r="A329" s="460">
        <v>1401900000</v>
      </c>
      <c r="B329" s="460" t="s">
        <v>779</v>
      </c>
      <c r="C329" s="460" t="s">
        <v>692</v>
      </c>
      <c r="D329" s="463">
        <v>7</v>
      </c>
      <c r="E329" s="463">
        <v>1</v>
      </c>
    </row>
    <row r="330" spans="1:5" x14ac:dyDescent="0.2">
      <c r="A330" s="460"/>
      <c r="B330" s="460"/>
      <c r="C330" s="460" t="s">
        <v>687</v>
      </c>
      <c r="D330" s="463">
        <v>82.2</v>
      </c>
      <c r="E330" s="463">
        <v>2.6230000000000002</v>
      </c>
    </row>
    <row r="331" spans="1:5" x14ac:dyDescent="0.2">
      <c r="A331" s="460"/>
      <c r="B331" s="460"/>
      <c r="C331" s="460" t="s">
        <v>693</v>
      </c>
      <c r="D331" s="463">
        <v>20.67</v>
      </c>
      <c r="E331" s="463">
        <v>3.3330000000000002</v>
      </c>
    </row>
    <row r="332" spans="1:5" x14ac:dyDescent="0.2">
      <c r="A332" s="460"/>
      <c r="B332" s="460"/>
      <c r="C332" s="460" t="s">
        <v>715</v>
      </c>
      <c r="D332" s="463">
        <v>1920</v>
      </c>
      <c r="E332" s="463">
        <v>2697.5210000000002</v>
      </c>
    </row>
    <row r="333" spans="1:5" x14ac:dyDescent="0.2">
      <c r="A333" s="460"/>
      <c r="B333" s="460"/>
      <c r="C333" s="460"/>
      <c r="D333" s="463"/>
      <c r="E333" s="463"/>
    </row>
    <row r="334" spans="1:5" x14ac:dyDescent="0.2">
      <c r="A334" s="460"/>
      <c r="B334" s="495" t="s">
        <v>1293</v>
      </c>
      <c r="C334" s="460"/>
      <c r="D334" s="496">
        <f>SUM(D335:D364)</f>
        <v>32561582.150000002</v>
      </c>
      <c r="E334" s="496">
        <f>SUM(E335:E364)</f>
        <v>21469560</v>
      </c>
    </row>
    <row r="335" spans="1:5" x14ac:dyDescent="0.2">
      <c r="A335" s="460">
        <v>1404902000</v>
      </c>
      <c r="B335" s="460" t="s">
        <v>794</v>
      </c>
      <c r="C335" s="460" t="s">
        <v>707</v>
      </c>
      <c r="D335" s="463">
        <v>671320.02</v>
      </c>
      <c r="E335" s="463">
        <v>440000</v>
      </c>
    </row>
    <row r="336" spans="1:5" x14ac:dyDescent="0.2">
      <c r="A336" s="460"/>
      <c r="B336" s="460"/>
      <c r="C336" s="460" t="s">
        <v>696</v>
      </c>
      <c r="D336" s="463">
        <v>3040995</v>
      </c>
      <c r="E336" s="463">
        <v>1982250</v>
      </c>
    </row>
    <row r="337" spans="1:5" x14ac:dyDescent="0.2">
      <c r="A337" s="460"/>
      <c r="B337" s="460"/>
      <c r="C337" s="460" t="s">
        <v>706</v>
      </c>
      <c r="D337" s="463">
        <v>589163.11</v>
      </c>
      <c r="E337" s="463">
        <v>379000</v>
      </c>
    </row>
    <row r="338" spans="1:5" x14ac:dyDescent="0.2">
      <c r="A338" s="460"/>
      <c r="B338" s="460"/>
      <c r="C338" s="460" t="s">
        <v>733</v>
      </c>
      <c r="D338" s="463">
        <v>5274951.9800000004</v>
      </c>
      <c r="E338" s="463">
        <v>3371000</v>
      </c>
    </row>
    <row r="339" spans="1:5" x14ac:dyDescent="0.2">
      <c r="A339" s="460"/>
      <c r="B339" s="460"/>
      <c r="C339" s="460" t="s">
        <v>692</v>
      </c>
      <c r="D339" s="463">
        <v>38300</v>
      </c>
      <c r="E339" s="463">
        <v>25000</v>
      </c>
    </row>
    <row r="340" spans="1:5" x14ac:dyDescent="0.2">
      <c r="A340" s="460"/>
      <c r="B340" s="460"/>
      <c r="C340" s="460" t="s">
        <v>698</v>
      </c>
      <c r="D340" s="463">
        <v>10981407.300000001</v>
      </c>
      <c r="E340" s="463">
        <v>7352750</v>
      </c>
    </row>
    <row r="341" spans="1:5" x14ac:dyDescent="0.2">
      <c r="A341" s="460"/>
      <c r="B341" s="460"/>
      <c r="C341" s="460" t="s">
        <v>695</v>
      </c>
      <c r="D341" s="463">
        <v>8357.7999999999993</v>
      </c>
      <c r="E341" s="463">
        <v>5000</v>
      </c>
    </row>
    <row r="342" spans="1:5" x14ac:dyDescent="0.2">
      <c r="A342" s="460"/>
      <c r="B342" s="460"/>
      <c r="C342" s="460" t="s">
        <v>705</v>
      </c>
      <c r="D342" s="463">
        <v>293067.61</v>
      </c>
      <c r="E342" s="463">
        <v>182000</v>
      </c>
    </row>
    <row r="343" spans="1:5" x14ac:dyDescent="0.2">
      <c r="A343" s="460"/>
      <c r="B343" s="460"/>
      <c r="C343" s="460" t="s">
        <v>805</v>
      </c>
      <c r="D343" s="463">
        <v>32360</v>
      </c>
      <c r="E343" s="463">
        <v>20000</v>
      </c>
    </row>
    <row r="344" spans="1:5" x14ac:dyDescent="0.2">
      <c r="A344" s="460"/>
      <c r="B344" s="460"/>
      <c r="C344" s="460" t="s">
        <v>803</v>
      </c>
      <c r="D344" s="463">
        <v>26658</v>
      </c>
      <c r="E344" s="463">
        <v>18000</v>
      </c>
    </row>
    <row r="345" spans="1:5" x14ac:dyDescent="0.2">
      <c r="A345" s="460"/>
      <c r="B345" s="460"/>
      <c r="C345" s="460" t="s">
        <v>689</v>
      </c>
      <c r="D345" s="463">
        <v>473929</v>
      </c>
      <c r="E345" s="463">
        <v>298000</v>
      </c>
    </row>
    <row r="346" spans="1:5" x14ac:dyDescent="0.2">
      <c r="A346" s="460"/>
      <c r="B346" s="460"/>
      <c r="C346" s="460" t="s">
        <v>687</v>
      </c>
      <c r="D346" s="463">
        <v>28755</v>
      </c>
      <c r="E346" s="463">
        <v>20000</v>
      </c>
    </row>
    <row r="347" spans="1:5" x14ac:dyDescent="0.2">
      <c r="A347" s="460"/>
      <c r="B347" s="460"/>
      <c r="C347" s="460" t="s">
        <v>693</v>
      </c>
      <c r="D347" s="463">
        <v>801120</v>
      </c>
      <c r="E347" s="463">
        <v>540000</v>
      </c>
    </row>
    <row r="348" spans="1:5" x14ac:dyDescent="0.2">
      <c r="A348" s="460"/>
      <c r="B348" s="460"/>
      <c r="C348" s="460" t="s">
        <v>720</v>
      </c>
      <c r="D348" s="463">
        <v>293537.34999999998</v>
      </c>
      <c r="E348" s="463">
        <v>205000</v>
      </c>
    </row>
    <row r="349" spans="1:5" x14ac:dyDescent="0.2">
      <c r="A349" s="460"/>
      <c r="B349" s="460"/>
      <c r="C349" s="460" t="s">
        <v>746</v>
      </c>
      <c r="D349" s="463">
        <v>808418.64</v>
      </c>
      <c r="E349" s="463">
        <v>530000</v>
      </c>
    </row>
    <row r="350" spans="1:5" x14ac:dyDescent="0.2">
      <c r="A350" s="460"/>
      <c r="B350" s="460"/>
      <c r="C350" s="460" t="s">
        <v>748</v>
      </c>
      <c r="D350" s="463">
        <v>29910</v>
      </c>
      <c r="E350" s="463">
        <v>20000</v>
      </c>
    </row>
    <row r="351" spans="1:5" x14ac:dyDescent="0.2">
      <c r="A351" s="460"/>
      <c r="B351" s="460"/>
      <c r="C351" s="460" t="s">
        <v>712</v>
      </c>
      <c r="D351" s="463">
        <v>3772565.45</v>
      </c>
      <c r="E351" s="463">
        <v>2527600</v>
      </c>
    </row>
    <row r="352" spans="1:5" x14ac:dyDescent="0.2">
      <c r="A352" s="460"/>
      <c r="B352" s="460"/>
      <c r="C352" s="460" t="s">
        <v>702</v>
      </c>
      <c r="D352" s="463">
        <v>168065.12</v>
      </c>
      <c r="E352" s="463">
        <v>90000</v>
      </c>
    </row>
    <row r="353" spans="1:5" x14ac:dyDescent="0.2">
      <c r="A353" s="460"/>
      <c r="B353" s="460"/>
      <c r="C353" s="460" t="s">
        <v>688</v>
      </c>
      <c r="D353" s="463">
        <v>2339414.63</v>
      </c>
      <c r="E353" s="463">
        <v>1558960</v>
      </c>
    </row>
    <row r="354" spans="1:5" x14ac:dyDescent="0.2">
      <c r="A354" s="460"/>
      <c r="B354" s="460"/>
      <c r="C354" s="460" t="s">
        <v>715</v>
      </c>
      <c r="D354" s="463">
        <v>226130</v>
      </c>
      <c r="E354" s="463">
        <v>156000</v>
      </c>
    </row>
    <row r="355" spans="1:5" x14ac:dyDescent="0.2">
      <c r="A355" s="460"/>
      <c r="B355" s="460"/>
      <c r="C355" s="460" t="s">
        <v>808</v>
      </c>
      <c r="D355" s="463">
        <v>515928</v>
      </c>
      <c r="E355" s="463">
        <v>350000</v>
      </c>
    </row>
    <row r="356" spans="1:5" s="334" customFormat="1" ht="12.75" customHeight="1" x14ac:dyDescent="0.2">
      <c r="A356" s="571" t="s">
        <v>985</v>
      </c>
      <c r="B356" s="572"/>
      <c r="C356" s="573"/>
      <c r="D356" s="574"/>
      <c r="E356" s="574" t="s">
        <v>1578</v>
      </c>
    </row>
    <row r="357" spans="1:5" x14ac:dyDescent="0.2">
      <c r="A357" s="460"/>
      <c r="B357" s="460"/>
      <c r="C357" s="460" t="s">
        <v>723</v>
      </c>
      <c r="D357" s="463">
        <v>30400</v>
      </c>
      <c r="E357" s="463">
        <v>20000</v>
      </c>
    </row>
    <row r="358" spans="1:5" x14ac:dyDescent="0.2">
      <c r="A358" s="460"/>
      <c r="B358" s="460"/>
      <c r="C358" s="460" t="s">
        <v>724</v>
      </c>
      <c r="D358" s="463">
        <v>27600</v>
      </c>
      <c r="E358" s="463">
        <v>20000</v>
      </c>
    </row>
    <row r="359" spans="1:5" x14ac:dyDescent="0.2">
      <c r="A359" s="460"/>
      <c r="B359" s="460"/>
      <c r="C359" s="460" t="s">
        <v>719</v>
      </c>
      <c r="D359" s="463">
        <v>59990.14</v>
      </c>
      <c r="E359" s="463">
        <v>40000</v>
      </c>
    </row>
    <row r="360" spans="1:5" x14ac:dyDescent="0.2">
      <c r="A360" s="460"/>
      <c r="B360" s="460"/>
      <c r="C360" s="460" t="s">
        <v>691</v>
      </c>
      <c r="D360" s="463">
        <v>627760</v>
      </c>
      <c r="E360" s="463">
        <v>389000</v>
      </c>
    </row>
    <row r="361" spans="1:5" x14ac:dyDescent="0.2">
      <c r="A361" s="460"/>
      <c r="B361" s="460"/>
      <c r="C361" s="460" t="s">
        <v>740</v>
      </c>
      <c r="D361" s="463">
        <v>115800</v>
      </c>
      <c r="E361" s="463">
        <v>80000</v>
      </c>
    </row>
    <row r="362" spans="1:5" x14ac:dyDescent="0.2">
      <c r="A362" s="460"/>
      <c r="B362" s="460"/>
      <c r="C362" s="460" t="s">
        <v>728</v>
      </c>
      <c r="D362" s="463">
        <v>56600</v>
      </c>
      <c r="E362" s="463">
        <v>40000</v>
      </c>
    </row>
    <row r="363" spans="1:5" x14ac:dyDescent="0.2">
      <c r="A363" s="460"/>
      <c r="B363" s="460"/>
      <c r="C363" s="460" t="s">
        <v>737</v>
      </c>
      <c r="D363" s="463">
        <v>209000</v>
      </c>
      <c r="E363" s="463">
        <v>140000</v>
      </c>
    </row>
    <row r="364" spans="1:5" x14ac:dyDescent="0.2">
      <c r="A364" s="460"/>
      <c r="B364" s="460"/>
      <c r="C364" s="460" t="s">
        <v>704</v>
      </c>
      <c r="D364" s="463">
        <v>1020078</v>
      </c>
      <c r="E364" s="463">
        <v>670000</v>
      </c>
    </row>
    <row r="365" spans="1:5" x14ac:dyDescent="0.2">
      <c r="A365" s="460"/>
      <c r="B365" s="460"/>
      <c r="C365" s="460"/>
      <c r="D365" s="463"/>
      <c r="E365" s="463"/>
    </row>
    <row r="366" spans="1:5" x14ac:dyDescent="0.2">
      <c r="A366" s="460"/>
      <c r="B366" s="495" t="s">
        <v>1294</v>
      </c>
      <c r="C366" s="460"/>
      <c r="D366" s="496">
        <f>SUM(D367:D379)</f>
        <v>4281515.1599999992</v>
      </c>
      <c r="E366" s="496">
        <f>SUM(E367:E379)</f>
        <v>1449876.9010000001</v>
      </c>
    </row>
    <row r="367" spans="1:5" x14ac:dyDescent="0.2">
      <c r="A367" s="460">
        <v>2008910000</v>
      </c>
      <c r="B367" s="460" t="s">
        <v>795</v>
      </c>
      <c r="C367" s="460" t="s">
        <v>707</v>
      </c>
      <c r="D367" s="463">
        <v>108761</v>
      </c>
      <c r="E367" s="463">
        <v>34008</v>
      </c>
    </row>
    <row r="368" spans="1:5" x14ac:dyDescent="0.2">
      <c r="A368" s="460"/>
      <c r="B368" s="460"/>
      <c r="C368" s="460" t="s">
        <v>696</v>
      </c>
      <c r="D368" s="463">
        <v>1135660</v>
      </c>
      <c r="E368" s="463">
        <v>297498</v>
      </c>
    </row>
    <row r="369" spans="1:5" x14ac:dyDescent="0.2">
      <c r="A369" s="460"/>
      <c r="B369" s="460"/>
      <c r="C369" s="460" t="s">
        <v>708</v>
      </c>
      <c r="D369" s="463">
        <v>3460.8</v>
      </c>
      <c r="E369" s="463">
        <v>984</v>
      </c>
    </row>
    <row r="370" spans="1:5" x14ac:dyDescent="0.2">
      <c r="A370" s="460"/>
      <c r="B370" s="460"/>
      <c r="C370" s="460" t="s">
        <v>706</v>
      </c>
      <c r="D370" s="463">
        <v>95025.04</v>
      </c>
      <c r="E370" s="463">
        <v>25603.68</v>
      </c>
    </row>
    <row r="371" spans="1:5" x14ac:dyDescent="0.2">
      <c r="A371" s="460"/>
      <c r="B371" s="460"/>
      <c r="C371" s="460" t="s">
        <v>692</v>
      </c>
      <c r="D371" s="463">
        <v>8345.8799999999992</v>
      </c>
      <c r="E371" s="463">
        <v>2952</v>
      </c>
    </row>
    <row r="372" spans="1:5" x14ac:dyDescent="0.2">
      <c r="A372" s="460"/>
      <c r="B372" s="460"/>
      <c r="C372" s="460" t="s">
        <v>689</v>
      </c>
      <c r="D372" s="463">
        <v>311319.3</v>
      </c>
      <c r="E372" s="463">
        <v>98595</v>
      </c>
    </row>
    <row r="373" spans="1:5" x14ac:dyDescent="0.2">
      <c r="A373" s="460"/>
      <c r="B373" s="460"/>
      <c r="C373" s="460" t="s">
        <v>687</v>
      </c>
      <c r="D373" s="463">
        <v>702775.84</v>
      </c>
      <c r="E373" s="463">
        <v>232728.4</v>
      </c>
    </row>
    <row r="374" spans="1:5" x14ac:dyDescent="0.2">
      <c r="A374" s="460"/>
      <c r="B374" s="460"/>
      <c r="C374" s="460" t="s">
        <v>693</v>
      </c>
      <c r="D374" s="463">
        <v>1304675.4099999999</v>
      </c>
      <c r="E374" s="463">
        <v>526541.73600000003</v>
      </c>
    </row>
    <row r="375" spans="1:5" x14ac:dyDescent="0.2">
      <c r="A375" s="460"/>
      <c r="B375" s="460"/>
      <c r="C375" s="460" t="s">
        <v>721</v>
      </c>
      <c r="D375" s="463">
        <v>225756</v>
      </c>
      <c r="E375" s="463">
        <v>96388.7</v>
      </c>
    </row>
    <row r="376" spans="1:5" x14ac:dyDescent="0.2">
      <c r="A376" s="460"/>
      <c r="B376" s="460"/>
      <c r="C376" s="460" t="s">
        <v>712</v>
      </c>
      <c r="D376" s="463">
        <v>0.6</v>
      </c>
      <c r="E376" s="463">
        <v>3.3069999999999999</v>
      </c>
    </row>
    <row r="377" spans="1:5" x14ac:dyDescent="0.2">
      <c r="A377" s="460"/>
      <c r="B377" s="460"/>
      <c r="C377" s="460" t="s">
        <v>809</v>
      </c>
      <c r="D377" s="463">
        <v>127380</v>
      </c>
      <c r="E377" s="463">
        <v>49752</v>
      </c>
    </row>
    <row r="378" spans="1:5" x14ac:dyDescent="0.2">
      <c r="A378" s="460"/>
      <c r="B378" s="460"/>
      <c r="C378" s="460" t="s">
        <v>715</v>
      </c>
      <c r="D378" s="463">
        <v>258351.4</v>
      </c>
      <c r="E378" s="463">
        <v>84820.800000000003</v>
      </c>
    </row>
    <row r="379" spans="1:5" x14ac:dyDescent="0.2">
      <c r="A379" s="460"/>
      <c r="B379" s="460"/>
      <c r="C379" s="460" t="s">
        <v>704</v>
      </c>
      <c r="D379" s="463">
        <v>3.89</v>
      </c>
      <c r="E379" s="463">
        <v>1.278</v>
      </c>
    </row>
    <row r="380" spans="1:5" x14ac:dyDescent="0.2">
      <c r="A380" s="460"/>
      <c r="B380" s="460"/>
      <c r="C380" s="460"/>
      <c r="D380" s="463"/>
      <c r="E380" s="463"/>
    </row>
    <row r="381" spans="1:5" x14ac:dyDescent="0.2">
      <c r="A381" s="460"/>
      <c r="B381" s="495" t="s">
        <v>1295</v>
      </c>
      <c r="C381" s="460"/>
      <c r="D381" s="496">
        <f>SUM(D382:D393)</f>
        <v>424394.17000000004</v>
      </c>
      <c r="E381" s="496">
        <f>SUM(E382:E393)</f>
        <v>21240</v>
      </c>
    </row>
    <row r="382" spans="1:5" x14ac:dyDescent="0.2">
      <c r="A382" s="460">
        <v>3201100000</v>
      </c>
      <c r="B382" s="460" t="s">
        <v>778</v>
      </c>
      <c r="C382" s="460" t="s">
        <v>692</v>
      </c>
      <c r="D382" s="463">
        <v>150</v>
      </c>
      <c r="E382" s="463">
        <v>2840</v>
      </c>
    </row>
    <row r="383" spans="1:5" x14ac:dyDescent="0.2">
      <c r="A383" s="460"/>
      <c r="B383" s="460"/>
      <c r="C383" s="460" t="s">
        <v>695</v>
      </c>
      <c r="D383" s="463">
        <v>16200</v>
      </c>
      <c r="E383" s="463">
        <v>9000</v>
      </c>
    </row>
    <row r="384" spans="1:5" x14ac:dyDescent="0.2">
      <c r="A384" s="460"/>
      <c r="B384" s="460"/>
      <c r="C384" s="460" t="s">
        <v>711</v>
      </c>
      <c r="D384" s="463">
        <v>5</v>
      </c>
      <c r="E384" s="463">
        <v>300</v>
      </c>
    </row>
    <row r="385" spans="1:5" x14ac:dyDescent="0.2">
      <c r="A385" s="460"/>
      <c r="B385" s="460"/>
      <c r="C385" s="460" t="s">
        <v>712</v>
      </c>
      <c r="D385" s="463">
        <v>833.82</v>
      </c>
      <c r="E385" s="463">
        <v>1000</v>
      </c>
    </row>
    <row r="386" spans="1:5" x14ac:dyDescent="0.2">
      <c r="A386" s="460"/>
      <c r="B386" s="460"/>
      <c r="C386" s="460" t="s">
        <v>715</v>
      </c>
      <c r="D386" s="463">
        <v>5117</v>
      </c>
      <c r="E386" s="463">
        <v>2400</v>
      </c>
    </row>
    <row r="387" spans="1:5" x14ac:dyDescent="0.2">
      <c r="A387" s="460"/>
      <c r="B387" s="460"/>
      <c r="C387" s="460" t="s">
        <v>716</v>
      </c>
      <c r="D387" s="463">
        <v>2833.4</v>
      </c>
      <c r="E387" s="463">
        <v>1000</v>
      </c>
    </row>
    <row r="388" spans="1:5" x14ac:dyDescent="0.2">
      <c r="A388" s="460">
        <v>3203001100</v>
      </c>
      <c r="B388" s="460" t="s">
        <v>796</v>
      </c>
      <c r="C388" s="460" t="s">
        <v>696</v>
      </c>
      <c r="D388" s="463">
        <v>3282.5</v>
      </c>
      <c r="E388" s="463">
        <v>200</v>
      </c>
    </row>
    <row r="389" spans="1:5" x14ac:dyDescent="0.2">
      <c r="A389" s="460"/>
      <c r="B389" s="460"/>
      <c r="C389" s="460" t="s">
        <v>698</v>
      </c>
      <c r="D389" s="463">
        <v>43428.3</v>
      </c>
      <c r="E389" s="463">
        <v>500</v>
      </c>
    </row>
    <row r="390" spans="1:5" x14ac:dyDescent="0.2">
      <c r="A390" s="460"/>
      <c r="B390" s="460"/>
      <c r="C390" s="460" t="s">
        <v>805</v>
      </c>
      <c r="D390" s="463">
        <v>140962.29999999999</v>
      </c>
      <c r="E390" s="463">
        <v>1200</v>
      </c>
    </row>
    <row r="391" spans="1:5" s="334" customFormat="1" ht="12.75" customHeight="1" x14ac:dyDescent="0.2">
      <c r="A391" s="571" t="s">
        <v>985</v>
      </c>
      <c r="B391" s="572"/>
      <c r="C391" s="573"/>
      <c r="D391" s="574"/>
      <c r="E391" s="574" t="s">
        <v>1578</v>
      </c>
    </row>
    <row r="392" spans="1:5" x14ac:dyDescent="0.2">
      <c r="A392" s="460"/>
      <c r="B392" s="460"/>
      <c r="C392" s="460" t="s">
        <v>687</v>
      </c>
      <c r="D392" s="463">
        <v>31239.59</v>
      </c>
      <c r="E392" s="463">
        <v>1000</v>
      </c>
    </row>
    <row r="393" spans="1:5" x14ac:dyDescent="0.2">
      <c r="A393" s="460"/>
      <c r="B393" s="460"/>
      <c r="C393" s="460" t="s">
        <v>725</v>
      </c>
      <c r="D393" s="463">
        <v>180342.26</v>
      </c>
      <c r="E393" s="463">
        <v>1800</v>
      </c>
    </row>
    <row r="394" spans="1:5" x14ac:dyDescent="0.2">
      <c r="A394" s="460"/>
      <c r="B394" s="460"/>
      <c r="C394" s="460"/>
      <c r="D394" s="463"/>
      <c r="E394" s="463"/>
    </row>
    <row r="395" spans="1:5" x14ac:dyDescent="0.2">
      <c r="A395" s="460"/>
      <c r="B395" s="495" t="s">
        <v>775</v>
      </c>
      <c r="C395" s="460"/>
      <c r="D395" s="496">
        <f>SUM(D396:D458)</f>
        <v>54519724.159999996</v>
      </c>
      <c r="E395" s="496">
        <f>SUM(E396:E458)</f>
        <v>610627.09899999993</v>
      </c>
    </row>
    <row r="396" spans="1:5" x14ac:dyDescent="0.2">
      <c r="A396" s="460">
        <v>3203002100</v>
      </c>
      <c r="B396" s="460" t="s">
        <v>775</v>
      </c>
      <c r="C396" s="460" t="s">
        <v>707</v>
      </c>
      <c r="D396" s="463">
        <v>5892782.79</v>
      </c>
      <c r="E396" s="463">
        <v>70296.800000000003</v>
      </c>
    </row>
    <row r="397" spans="1:5" x14ac:dyDescent="0.2">
      <c r="A397" s="460"/>
      <c r="B397" s="460"/>
      <c r="C397" s="460" t="s">
        <v>810</v>
      </c>
      <c r="D397" s="463">
        <v>59108.51</v>
      </c>
      <c r="E397" s="463">
        <v>500</v>
      </c>
    </row>
    <row r="398" spans="1:5" x14ac:dyDescent="0.2">
      <c r="A398" s="460"/>
      <c r="B398" s="460"/>
      <c r="C398" s="460" t="s">
        <v>696</v>
      </c>
      <c r="D398" s="463">
        <v>1383050.83</v>
      </c>
      <c r="E398" s="463">
        <v>11400</v>
      </c>
    </row>
    <row r="399" spans="1:5" x14ac:dyDescent="0.2">
      <c r="A399" s="460"/>
      <c r="B399" s="460"/>
      <c r="C399" s="460" t="s">
        <v>708</v>
      </c>
      <c r="D399" s="463">
        <v>871173.69</v>
      </c>
      <c r="E399" s="463">
        <v>15535</v>
      </c>
    </row>
    <row r="400" spans="1:5" x14ac:dyDescent="0.2">
      <c r="A400" s="460"/>
      <c r="B400" s="460"/>
      <c r="C400" s="460" t="s">
        <v>741</v>
      </c>
      <c r="D400" s="463">
        <v>231531.9</v>
      </c>
      <c r="E400" s="463">
        <v>1200</v>
      </c>
    </row>
    <row r="401" spans="1:5" x14ac:dyDescent="0.2">
      <c r="A401" s="460"/>
      <c r="B401" s="460"/>
      <c r="C401" s="460" t="s">
        <v>706</v>
      </c>
      <c r="D401" s="463">
        <v>528417.43999999994</v>
      </c>
      <c r="E401" s="463">
        <v>4595</v>
      </c>
    </row>
    <row r="402" spans="1:5" x14ac:dyDescent="0.2">
      <c r="A402" s="460"/>
      <c r="B402" s="460"/>
      <c r="C402" s="460" t="s">
        <v>729</v>
      </c>
      <c r="D402" s="463">
        <v>193048.08</v>
      </c>
      <c r="E402" s="463">
        <v>10760</v>
      </c>
    </row>
    <row r="403" spans="1:5" x14ac:dyDescent="0.2">
      <c r="A403" s="460"/>
      <c r="B403" s="460"/>
      <c r="C403" s="460" t="s">
        <v>733</v>
      </c>
      <c r="D403" s="463">
        <v>5274449.78</v>
      </c>
      <c r="E403" s="463">
        <v>56300</v>
      </c>
    </row>
    <row r="404" spans="1:5" x14ac:dyDescent="0.2">
      <c r="A404" s="460"/>
      <c r="B404" s="460"/>
      <c r="C404" s="460" t="s">
        <v>726</v>
      </c>
      <c r="D404" s="463">
        <v>150997.15</v>
      </c>
      <c r="E404" s="463">
        <v>3165</v>
      </c>
    </row>
    <row r="405" spans="1:5" x14ac:dyDescent="0.2">
      <c r="A405" s="460"/>
      <c r="B405" s="460"/>
      <c r="C405" s="460" t="s">
        <v>692</v>
      </c>
      <c r="D405" s="463">
        <v>893736.23</v>
      </c>
      <c r="E405" s="463">
        <v>11481.5</v>
      </c>
    </row>
    <row r="406" spans="1:5" x14ac:dyDescent="0.2">
      <c r="A406" s="460"/>
      <c r="B406" s="460"/>
      <c r="C406" s="460" t="s">
        <v>698</v>
      </c>
      <c r="D406" s="463">
        <v>2964880.07</v>
      </c>
      <c r="E406" s="463">
        <v>26155</v>
      </c>
    </row>
    <row r="407" spans="1:5" x14ac:dyDescent="0.2">
      <c r="A407" s="460"/>
      <c r="B407" s="460"/>
      <c r="C407" s="460" t="s">
        <v>1111</v>
      </c>
      <c r="D407" s="463">
        <v>3434</v>
      </c>
      <c r="E407" s="463">
        <v>40</v>
      </c>
    </row>
    <row r="408" spans="1:5" x14ac:dyDescent="0.2">
      <c r="A408" s="460"/>
      <c r="B408" s="460"/>
      <c r="C408" s="460" t="s">
        <v>695</v>
      </c>
      <c r="D408" s="463">
        <v>191457.16</v>
      </c>
      <c r="E408" s="463">
        <v>8586</v>
      </c>
    </row>
    <row r="409" spans="1:5" x14ac:dyDescent="0.2">
      <c r="A409" s="460"/>
      <c r="B409" s="460"/>
      <c r="C409" s="460" t="s">
        <v>705</v>
      </c>
      <c r="D409" s="463">
        <v>1018325.66</v>
      </c>
      <c r="E409" s="463">
        <v>6471.201</v>
      </c>
    </row>
    <row r="410" spans="1:5" x14ac:dyDescent="0.2">
      <c r="A410" s="460"/>
      <c r="B410" s="460"/>
      <c r="C410" s="460" t="s">
        <v>709</v>
      </c>
      <c r="D410" s="463">
        <v>28069.65</v>
      </c>
      <c r="E410" s="463">
        <v>840</v>
      </c>
    </row>
    <row r="411" spans="1:5" x14ac:dyDescent="0.2">
      <c r="A411" s="460"/>
      <c r="B411" s="460"/>
      <c r="C411" s="460" t="s">
        <v>811</v>
      </c>
      <c r="D411" s="463">
        <v>18978.68</v>
      </c>
      <c r="E411" s="463">
        <v>300</v>
      </c>
    </row>
    <row r="412" spans="1:5" x14ac:dyDescent="0.2">
      <c r="A412" s="460"/>
      <c r="B412" s="460"/>
      <c r="C412" s="460" t="s">
        <v>710</v>
      </c>
      <c r="D412" s="463">
        <v>12588193.33</v>
      </c>
      <c r="E412" s="463">
        <v>81105</v>
      </c>
    </row>
    <row r="413" spans="1:5" x14ac:dyDescent="0.2">
      <c r="A413" s="460"/>
      <c r="B413" s="460"/>
      <c r="C413" s="460" t="s">
        <v>700</v>
      </c>
      <c r="D413" s="463">
        <v>575465.9</v>
      </c>
      <c r="E413" s="463">
        <v>16285.4</v>
      </c>
    </row>
    <row r="414" spans="1:5" x14ac:dyDescent="0.2">
      <c r="A414" s="460"/>
      <c r="B414" s="460"/>
      <c r="C414" s="460" t="s">
        <v>805</v>
      </c>
      <c r="D414" s="463">
        <v>1093382.1200000001</v>
      </c>
      <c r="E414" s="463">
        <v>8365</v>
      </c>
    </row>
    <row r="415" spans="1:5" x14ac:dyDescent="0.2">
      <c r="A415" s="460"/>
      <c r="B415" s="460"/>
      <c r="C415" s="460" t="s">
        <v>734</v>
      </c>
      <c r="D415" s="463">
        <v>48930.41</v>
      </c>
      <c r="E415" s="463">
        <v>860</v>
      </c>
    </row>
    <row r="416" spans="1:5" x14ac:dyDescent="0.2">
      <c r="A416" s="460"/>
      <c r="B416" s="460"/>
      <c r="C416" s="460" t="s">
        <v>803</v>
      </c>
      <c r="D416" s="463">
        <v>125087.92</v>
      </c>
      <c r="E416" s="463">
        <v>975</v>
      </c>
    </row>
    <row r="417" spans="1:5" x14ac:dyDescent="0.2">
      <c r="A417" s="460"/>
      <c r="B417" s="460"/>
      <c r="C417" s="460" t="s">
        <v>689</v>
      </c>
      <c r="D417" s="463">
        <v>4066610.79</v>
      </c>
      <c r="E417" s="463">
        <v>62352</v>
      </c>
    </row>
    <row r="418" spans="1:5" x14ac:dyDescent="0.2">
      <c r="A418" s="460"/>
      <c r="B418" s="460"/>
      <c r="C418" s="460" t="s">
        <v>687</v>
      </c>
      <c r="D418" s="463">
        <v>1501459.35</v>
      </c>
      <c r="E418" s="463">
        <v>16257.16</v>
      </c>
    </row>
    <row r="419" spans="1:5" x14ac:dyDescent="0.2">
      <c r="A419" s="460"/>
      <c r="B419" s="460"/>
      <c r="C419" s="460" t="s">
        <v>739</v>
      </c>
      <c r="D419" s="463">
        <v>18217.78</v>
      </c>
      <c r="E419" s="463">
        <v>50</v>
      </c>
    </row>
    <row r="420" spans="1:5" x14ac:dyDescent="0.2">
      <c r="A420" s="460"/>
      <c r="B420" s="460"/>
      <c r="C420" s="460" t="s">
        <v>693</v>
      </c>
      <c r="D420" s="463">
        <v>382922.89</v>
      </c>
      <c r="E420" s="463">
        <v>5582</v>
      </c>
    </row>
    <row r="421" spans="1:5" x14ac:dyDescent="0.2">
      <c r="A421" s="460"/>
      <c r="B421" s="460"/>
      <c r="C421" s="460" t="s">
        <v>812</v>
      </c>
      <c r="D421" s="463">
        <v>119020.89</v>
      </c>
      <c r="E421" s="463">
        <v>1335</v>
      </c>
    </row>
    <row r="422" spans="1:5" x14ac:dyDescent="0.2">
      <c r="A422" s="460"/>
      <c r="B422" s="460"/>
      <c r="C422" s="460" t="s">
        <v>711</v>
      </c>
      <c r="D422" s="463">
        <v>89758.49</v>
      </c>
      <c r="E422" s="463">
        <v>675</v>
      </c>
    </row>
    <row r="423" spans="1:5" x14ac:dyDescent="0.2">
      <c r="A423" s="460"/>
      <c r="B423" s="460"/>
      <c r="C423" s="460" t="s">
        <v>735</v>
      </c>
      <c r="D423" s="463">
        <v>48825.19</v>
      </c>
      <c r="E423" s="463">
        <v>375</v>
      </c>
    </row>
    <row r="424" spans="1:5" x14ac:dyDescent="0.2">
      <c r="A424" s="460"/>
      <c r="B424" s="460"/>
      <c r="C424" s="460" t="s">
        <v>720</v>
      </c>
      <c r="D424" s="463">
        <v>79144.800000000003</v>
      </c>
      <c r="E424" s="463">
        <v>600</v>
      </c>
    </row>
    <row r="425" spans="1:5" x14ac:dyDescent="0.2">
      <c r="A425" s="460"/>
      <c r="B425" s="460"/>
      <c r="C425" s="460" t="s">
        <v>745</v>
      </c>
      <c r="D425" s="463">
        <v>223864.4</v>
      </c>
      <c r="E425" s="463">
        <v>4500</v>
      </c>
    </row>
    <row r="426" spans="1:5" s="334" customFormat="1" ht="12.75" customHeight="1" x14ac:dyDescent="0.2">
      <c r="A426" s="571" t="s">
        <v>985</v>
      </c>
      <c r="B426" s="572"/>
      <c r="C426" s="573"/>
      <c r="D426" s="574"/>
      <c r="E426" s="574" t="s">
        <v>1578</v>
      </c>
    </row>
    <row r="427" spans="1:5" x14ac:dyDescent="0.2">
      <c r="A427" s="460"/>
      <c r="B427" s="460"/>
      <c r="C427" s="460" t="s">
        <v>746</v>
      </c>
      <c r="D427" s="463">
        <v>18803.8</v>
      </c>
      <c r="E427" s="463">
        <v>140</v>
      </c>
    </row>
    <row r="428" spans="1:5" x14ac:dyDescent="0.2">
      <c r="A428" s="460"/>
      <c r="B428" s="460"/>
      <c r="C428" s="460" t="s">
        <v>799</v>
      </c>
      <c r="D428" s="463">
        <v>565995.99</v>
      </c>
      <c r="E428" s="463">
        <v>7950</v>
      </c>
    </row>
    <row r="429" spans="1:5" x14ac:dyDescent="0.2">
      <c r="A429" s="460"/>
      <c r="B429" s="460"/>
      <c r="C429" s="460" t="s">
        <v>754</v>
      </c>
      <c r="D429" s="463">
        <v>83609.8</v>
      </c>
      <c r="E429" s="463">
        <v>384</v>
      </c>
    </row>
    <row r="430" spans="1:5" x14ac:dyDescent="0.2">
      <c r="A430" s="460"/>
      <c r="B430" s="460"/>
      <c r="C430" s="460" t="s">
        <v>712</v>
      </c>
      <c r="D430" s="463">
        <v>155027.13</v>
      </c>
      <c r="E430" s="463">
        <v>1185</v>
      </c>
    </row>
    <row r="431" spans="1:5" x14ac:dyDescent="0.2">
      <c r="A431" s="460"/>
      <c r="B431" s="460"/>
      <c r="C431" s="460" t="s">
        <v>702</v>
      </c>
      <c r="D431" s="463">
        <v>721081.31</v>
      </c>
      <c r="E431" s="463">
        <v>2175.15</v>
      </c>
    </row>
    <row r="432" spans="1:5" x14ac:dyDescent="0.2">
      <c r="A432" s="460"/>
      <c r="B432" s="460"/>
      <c r="C432" s="460" t="s">
        <v>944</v>
      </c>
      <c r="D432" s="463">
        <v>7735</v>
      </c>
      <c r="E432" s="463">
        <v>50</v>
      </c>
    </row>
    <row r="433" spans="1:5" x14ac:dyDescent="0.2">
      <c r="A433" s="460"/>
      <c r="B433" s="460"/>
      <c r="C433" s="460" t="s">
        <v>813</v>
      </c>
      <c r="D433" s="463">
        <v>9695</v>
      </c>
      <c r="E433" s="463">
        <v>50</v>
      </c>
    </row>
    <row r="434" spans="1:5" x14ac:dyDescent="0.2">
      <c r="A434" s="460"/>
      <c r="B434" s="460"/>
      <c r="C434" s="460" t="s">
        <v>801</v>
      </c>
      <c r="D434" s="463">
        <v>33990</v>
      </c>
      <c r="E434" s="463">
        <v>300</v>
      </c>
    </row>
    <row r="435" spans="1:5" x14ac:dyDescent="0.2">
      <c r="A435" s="460"/>
      <c r="B435" s="460"/>
      <c r="C435" s="460" t="s">
        <v>713</v>
      </c>
      <c r="D435" s="463">
        <v>374650</v>
      </c>
      <c r="E435" s="463">
        <v>23775</v>
      </c>
    </row>
    <row r="436" spans="1:5" x14ac:dyDescent="0.2">
      <c r="A436" s="460"/>
      <c r="B436" s="460"/>
      <c r="C436" s="460" t="s">
        <v>1112</v>
      </c>
      <c r="D436" s="463">
        <v>24914.7</v>
      </c>
      <c r="E436" s="463">
        <v>190</v>
      </c>
    </row>
    <row r="437" spans="1:5" x14ac:dyDescent="0.2">
      <c r="A437" s="460"/>
      <c r="B437" s="460"/>
      <c r="C437" s="460" t="s">
        <v>688</v>
      </c>
      <c r="D437" s="463">
        <v>3166119.84</v>
      </c>
      <c r="E437" s="463">
        <v>28478.789000000001</v>
      </c>
    </row>
    <row r="438" spans="1:5" x14ac:dyDescent="0.2">
      <c r="A438" s="460"/>
      <c r="B438" s="460"/>
      <c r="C438" s="460" t="s">
        <v>714</v>
      </c>
      <c r="D438" s="463">
        <v>143748.29999999999</v>
      </c>
      <c r="E438" s="463">
        <v>3385</v>
      </c>
    </row>
    <row r="439" spans="1:5" x14ac:dyDescent="0.2">
      <c r="A439" s="460"/>
      <c r="B439" s="460"/>
      <c r="C439" s="460" t="s">
        <v>715</v>
      </c>
      <c r="D439" s="463">
        <v>758297.87</v>
      </c>
      <c r="E439" s="463">
        <v>12053.7</v>
      </c>
    </row>
    <row r="440" spans="1:5" x14ac:dyDescent="0.2">
      <c r="A440" s="460"/>
      <c r="B440" s="460"/>
      <c r="C440" s="460" t="s">
        <v>724</v>
      </c>
      <c r="D440" s="463">
        <v>568792.13</v>
      </c>
      <c r="E440" s="463">
        <v>6945</v>
      </c>
    </row>
    <row r="441" spans="1:5" x14ac:dyDescent="0.2">
      <c r="A441" s="460"/>
      <c r="B441" s="460"/>
      <c r="C441" s="460" t="s">
        <v>719</v>
      </c>
      <c r="D441" s="463">
        <v>220776.35</v>
      </c>
      <c r="E441" s="463">
        <v>2000</v>
      </c>
    </row>
    <row r="442" spans="1:5" x14ac:dyDescent="0.2">
      <c r="A442" s="460"/>
      <c r="B442" s="460"/>
      <c r="C442" s="460" t="s">
        <v>691</v>
      </c>
      <c r="D442" s="463">
        <v>2245812.66</v>
      </c>
      <c r="E442" s="463">
        <v>32560</v>
      </c>
    </row>
    <row r="443" spans="1:5" x14ac:dyDescent="0.2">
      <c r="A443" s="460"/>
      <c r="B443" s="460"/>
      <c r="C443" s="460" t="s">
        <v>742</v>
      </c>
      <c r="D443" s="463">
        <v>291656.69</v>
      </c>
      <c r="E443" s="463">
        <v>2350</v>
      </c>
    </row>
    <row r="444" spans="1:5" x14ac:dyDescent="0.2">
      <c r="A444" s="460"/>
      <c r="B444" s="460"/>
      <c r="C444" s="460" t="s">
        <v>694</v>
      </c>
      <c r="D444" s="463">
        <v>7500</v>
      </c>
      <c r="E444" s="463">
        <v>50</v>
      </c>
    </row>
    <row r="445" spans="1:5" x14ac:dyDescent="0.2">
      <c r="A445" s="460"/>
      <c r="B445" s="460"/>
      <c r="C445" s="460" t="s">
        <v>743</v>
      </c>
      <c r="D445" s="463">
        <v>153661.34</v>
      </c>
      <c r="E445" s="463">
        <v>2300</v>
      </c>
    </row>
    <row r="446" spans="1:5" x14ac:dyDescent="0.2">
      <c r="A446" s="460"/>
      <c r="B446" s="460"/>
      <c r="C446" s="460" t="s">
        <v>725</v>
      </c>
      <c r="D446" s="463">
        <v>2973963.37</v>
      </c>
      <c r="E446" s="463">
        <v>23945</v>
      </c>
    </row>
    <row r="447" spans="1:5" x14ac:dyDescent="0.2">
      <c r="A447" s="460"/>
      <c r="B447" s="460"/>
      <c r="C447" s="460" t="s">
        <v>814</v>
      </c>
      <c r="D447" s="463">
        <v>49418.09</v>
      </c>
      <c r="E447" s="463">
        <v>325</v>
      </c>
    </row>
    <row r="448" spans="1:5" x14ac:dyDescent="0.2">
      <c r="A448" s="460"/>
      <c r="B448" s="460"/>
      <c r="C448" s="460" t="s">
        <v>716</v>
      </c>
      <c r="D448" s="463">
        <v>54275.72</v>
      </c>
      <c r="E448" s="463">
        <v>300</v>
      </c>
    </row>
    <row r="449" spans="1:5" x14ac:dyDescent="0.2">
      <c r="A449" s="460"/>
      <c r="B449" s="460"/>
      <c r="C449" s="460" t="s">
        <v>806</v>
      </c>
      <c r="D449" s="463">
        <v>109108.93</v>
      </c>
      <c r="E449" s="463">
        <v>775</v>
      </c>
    </row>
    <row r="450" spans="1:5" x14ac:dyDescent="0.2">
      <c r="A450" s="460"/>
      <c r="B450" s="460"/>
      <c r="C450" s="460" t="s">
        <v>717</v>
      </c>
      <c r="D450" s="463">
        <v>15515</v>
      </c>
      <c r="E450" s="463">
        <v>95</v>
      </c>
    </row>
    <row r="451" spans="1:5" x14ac:dyDescent="0.2">
      <c r="A451" s="460"/>
      <c r="B451" s="460"/>
      <c r="C451" s="460" t="s">
        <v>1227</v>
      </c>
      <c r="D451" s="463">
        <v>60778.83</v>
      </c>
      <c r="E451" s="463">
        <v>400</v>
      </c>
    </row>
    <row r="452" spans="1:5" x14ac:dyDescent="0.2">
      <c r="A452" s="460"/>
      <c r="B452" s="460"/>
      <c r="C452" s="460" t="s">
        <v>737</v>
      </c>
      <c r="D452" s="463">
        <v>491176.15</v>
      </c>
      <c r="E452" s="463">
        <v>4175</v>
      </c>
    </row>
    <row r="453" spans="1:5" x14ac:dyDescent="0.2">
      <c r="A453" s="460"/>
      <c r="B453" s="460"/>
      <c r="C453" s="460" t="s">
        <v>807</v>
      </c>
      <c r="D453" s="463">
        <v>75466.84</v>
      </c>
      <c r="E453" s="463">
        <v>648.399</v>
      </c>
    </row>
    <row r="454" spans="1:5" x14ac:dyDescent="0.2">
      <c r="A454" s="460"/>
      <c r="B454" s="460"/>
      <c r="C454" s="460" t="s">
        <v>704</v>
      </c>
      <c r="D454" s="463">
        <v>138680.25</v>
      </c>
      <c r="E454" s="463">
        <v>12000</v>
      </c>
    </row>
    <row r="455" spans="1:5" x14ac:dyDescent="0.2">
      <c r="A455" s="460"/>
      <c r="B455" s="460"/>
      <c r="C455" s="460" t="s">
        <v>731</v>
      </c>
      <c r="D455" s="463">
        <v>273148.84000000003</v>
      </c>
      <c r="E455" s="463">
        <v>12600</v>
      </c>
    </row>
    <row r="456" spans="1:5" x14ac:dyDescent="0.2">
      <c r="A456" s="460"/>
      <c r="B456" s="460"/>
      <c r="C456" s="460" t="s">
        <v>718</v>
      </c>
      <c r="D456" s="463">
        <v>40108.47</v>
      </c>
      <c r="E456" s="463">
        <v>700</v>
      </c>
    </row>
    <row r="457" spans="1:5" x14ac:dyDescent="0.2">
      <c r="A457" s="460">
        <v>3203002900</v>
      </c>
      <c r="B457" s="460" t="s">
        <v>848</v>
      </c>
      <c r="C457" s="460" t="s">
        <v>696</v>
      </c>
      <c r="D457" s="463">
        <v>12400</v>
      </c>
      <c r="E457" s="463">
        <v>400</v>
      </c>
    </row>
    <row r="458" spans="1:5" x14ac:dyDescent="0.2">
      <c r="A458" s="460"/>
      <c r="B458" s="460"/>
      <c r="C458" s="460" t="s">
        <v>698</v>
      </c>
      <c r="D458" s="463">
        <v>9489.8799999999992</v>
      </c>
      <c r="E458" s="463">
        <v>1000</v>
      </c>
    </row>
    <row r="459" spans="1:5" x14ac:dyDescent="0.2">
      <c r="A459" s="460"/>
      <c r="B459" s="460"/>
      <c r="C459" s="460"/>
      <c r="D459" s="463"/>
      <c r="E459" s="463"/>
    </row>
    <row r="460" spans="1:5" x14ac:dyDescent="0.2">
      <c r="A460" s="460"/>
      <c r="B460" s="495" t="s">
        <v>1297</v>
      </c>
      <c r="C460" s="460"/>
      <c r="D460" s="496">
        <f>SUM(D462:D473)</f>
        <v>268841.10000000003</v>
      </c>
      <c r="E460" s="496">
        <f>SUM(E462:E473)</f>
        <v>2810.4810000000002</v>
      </c>
    </row>
    <row r="461" spans="1:5" s="334" customFormat="1" ht="12.75" customHeight="1" x14ac:dyDescent="0.2">
      <c r="A461" s="571" t="s">
        <v>985</v>
      </c>
      <c r="B461" s="572"/>
      <c r="C461" s="573"/>
      <c r="D461" s="574"/>
      <c r="E461" s="574" t="s">
        <v>1578</v>
      </c>
    </row>
    <row r="462" spans="1:5" x14ac:dyDescent="0.2">
      <c r="A462" s="460">
        <v>3301299000</v>
      </c>
      <c r="B462" s="460" t="s">
        <v>994</v>
      </c>
      <c r="C462" s="460" t="s">
        <v>707</v>
      </c>
      <c r="D462" s="463">
        <v>3572</v>
      </c>
      <c r="E462" s="463">
        <v>183.23</v>
      </c>
    </row>
    <row r="463" spans="1:5" x14ac:dyDescent="0.2">
      <c r="A463" s="460"/>
      <c r="B463" s="460"/>
      <c r="C463" s="460" t="s">
        <v>697</v>
      </c>
      <c r="D463" s="463">
        <v>10000</v>
      </c>
      <c r="E463" s="463">
        <v>50</v>
      </c>
    </row>
    <row r="464" spans="1:5" x14ac:dyDescent="0.2">
      <c r="A464" s="460"/>
      <c r="B464" s="460"/>
      <c r="C464" s="460" t="s">
        <v>692</v>
      </c>
      <c r="D464" s="463">
        <v>251.28</v>
      </c>
      <c r="E464" s="463">
        <v>9</v>
      </c>
    </row>
    <row r="465" spans="1:5" x14ac:dyDescent="0.2">
      <c r="A465" s="460"/>
      <c r="B465" s="460"/>
      <c r="C465" s="460" t="s">
        <v>709</v>
      </c>
      <c r="D465" s="463">
        <v>138.86000000000001</v>
      </c>
      <c r="E465" s="463">
        <v>6.649</v>
      </c>
    </row>
    <row r="466" spans="1:5" x14ac:dyDescent="0.2">
      <c r="A466" s="460"/>
      <c r="B466" s="460"/>
      <c r="C466" s="460" t="s">
        <v>751</v>
      </c>
      <c r="D466" s="463">
        <v>80</v>
      </c>
      <c r="E466" s="463">
        <v>3.6389999999999998</v>
      </c>
    </row>
    <row r="467" spans="1:5" x14ac:dyDescent="0.2">
      <c r="A467" s="460"/>
      <c r="B467" s="460"/>
      <c r="C467" s="460" t="s">
        <v>730</v>
      </c>
      <c r="D467" s="463">
        <v>1654.01</v>
      </c>
      <c r="E467" s="463">
        <v>556.70000000000005</v>
      </c>
    </row>
    <row r="468" spans="1:5" x14ac:dyDescent="0.2">
      <c r="A468" s="460"/>
      <c r="B468" s="460"/>
      <c r="C468" s="460" t="s">
        <v>689</v>
      </c>
      <c r="D468" s="463">
        <v>13528.83</v>
      </c>
      <c r="E468" s="463">
        <v>87.94</v>
      </c>
    </row>
    <row r="469" spans="1:5" x14ac:dyDescent="0.2">
      <c r="A469" s="460"/>
      <c r="B469" s="460"/>
      <c r="C469" s="460" t="s">
        <v>687</v>
      </c>
      <c r="D469" s="463">
        <v>232496.47</v>
      </c>
      <c r="E469" s="463">
        <v>996.17</v>
      </c>
    </row>
    <row r="470" spans="1:5" x14ac:dyDescent="0.2">
      <c r="A470" s="460"/>
      <c r="B470" s="460"/>
      <c r="C470" s="460" t="s">
        <v>693</v>
      </c>
      <c r="D470" s="463">
        <v>282.95</v>
      </c>
      <c r="E470" s="463">
        <v>33.697000000000003</v>
      </c>
    </row>
    <row r="471" spans="1:5" x14ac:dyDescent="0.2">
      <c r="A471" s="460"/>
      <c r="B471" s="460"/>
      <c r="C471" s="460" t="s">
        <v>715</v>
      </c>
      <c r="D471" s="463">
        <v>1893.2</v>
      </c>
      <c r="E471" s="463">
        <v>585</v>
      </c>
    </row>
    <row r="472" spans="1:5" x14ac:dyDescent="0.2">
      <c r="A472" s="460"/>
      <c r="B472" s="460"/>
      <c r="C472" s="460" t="s">
        <v>723</v>
      </c>
      <c r="D472" s="463">
        <v>33.1</v>
      </c>
      <c r="E472" s="463">
        <v>16.125</v>
      </c>
    </row>
    <row r="473" spans="1:5" x14ac:dyDescent="0.2">
      <c r="A473" s="460"/>
      <c r="B473" s="460"/>
      <c r="C473" s="460" t="s">
        <v>742</v>
      </c>
      <c r="D473" s="463">
        <v>4910.3999999999996</v>
      </c>
      <c r="E473" s="463">
        <v>282.33100000000002</v>
      </c>
    </row>
    <row r="474" spans="1:5" x14ac:dyDescent="0.2">
      <c r="A474" s="460"/>
      <c r="B474" s="460"/>
      <c r="C474" s="460"/>
      <c r="D474" s="463"/>
      <c r="E474" s="463"/>
    </row>
    <row r="475" spans="1:5" x14ac:dyDescent="0.2">
      <c r="A475" s="460"/>
      <c r="B475" s="495" t="s">
        <v>1298</v>
      </c>
      <c r="C475" s="460"/>
      <c r="D475" s="496">
        <f>SUM(D476:D481)</f>
        <v>81908.13</v>
      </c>
      <c r="E475" s="496">
        <f>SUM(E476:E481)</f>
        <v>26742.957000000002</v>
      </c>
    </row>
    <row r="476" spans="1:5" x14ac:dyDescent="0.2">
      <c r="A476" s="460">
        <v>4001220000</v>
      </c>
      <c r="B476" s="460" t="s">
        <v>772</v>
      </c>
      <c r="C476" s="460" t="s">
        <v>729</v>
      </c>
      <c r="D476" s="463">
        <v>5870</v>
      </c>
      <c r="E476" s="463">
        <v>3000</v>
      </c>
    </row>
    <row r="477" spans="1:5" x14ac:dyDescent="0.2">
      <c r="A477" s="460"/>
      <c r="B477" s="460"/>
      <c r="C477" s="460" t="s">
        <v>692</v>
      </c>
      <c r="D477" s="463">
        <v>32860.800000000003</v>
      </c>
      <c r="E477" s="463">
        <v>20160</v>
      </c>
    </row>
    <row r="478" spans="1:5" x14ac:dyDescent="0.2">
      <c r="A478" s="460">
        <v>4001299000</v>
      </c>
      <c r="B478" s="460" t="s">
        <v>771</v>
      </c>
      <c r="C478" s="460" t="s">
        <v>729</v>
      </c>
      <c r="D478" s="463">
        <v>9984</v>
      </c>
      <c r="E478" s="463">
        <v>1800</v>
      </c>
    </row>
    <row r="479" spans="1:5" x14ac:dyDescent="0.2">
      <c r="A479" s="460"/>
      <c r="B479" s="460"/>
      <c r="C479" s="460" t="s">
        <v>692</v>
      </c>
      <c r="D479" s="463">
        <v>30672</v>
      </c>
      <c r="E479" s="463">
        <v>464.31900000000002</v>
      </c>
    </row>
    <row r="480" spans="1:5" x14ac:dyDescent="0.2">
      <c r="A480" s="460"/>
      <c r="B480" s="460"/>
      <c r="C480" s="460" t="s">
        <v>695</v>
      </c>
      <c r="D480" s="463">
        <v>2</v>
      </c>
      <c r="E480" s="463">
        <v>0.308</v>
      </c>
    </row>
    <row r="481" spans="1:5" x14ac:dyDescent="0.2">
      <c r="A481" s="460"/>
      <c r="B481" s="460"/>
      <c r="C481" s="460" t="s">
        <v>700</v>
      </c>
      <c r="D481" s="463">
        <v>2519.33</v>
      </c>
      <c r="E481" s="463">
        <v>1318.33</v>
      </c>
    </row>
    <row r="482" spans="1:5" x14ac:dyDescent="0.2">
      <c r="A482" s="460"/>
      <c r="B482" s="460"/>
      <c r="C482" s="460"/>
      <c r="D482" s="463"/>
      <c r="E482" s="463"/>
    </row>
    <row r="483" spans="1:5" x14ac:dyDescent="0.2">
      <c r="A483" s="460"/>
      <c r="B483" s="495" t="s">
        <v>1299</v>
      </c>
      <c r="C483" s="460"/>
      <c r="D483" s="496">
        <f>SUM(D484:D526)</f>
        <v>234923.65000000002</v>
      </c>
      <c r="E483" s="496">
        <f>SUM(E484:E526)</f>
        <v>90330.472999999998</v>
      </c>
    </row>
    <row r="484" spans="1:5" x14ac:dyDescent="0.2">
      <c r="A484" s="460">
        <v>4601210000</v>
      </c>
      <c r="B484" s="460" t="s">
        <v>769</v>
      </c>
      <c r="C484" s="460" t="s">
        <v>692</v>
      </c>
      <c r="D484" s="463">
        <v>4406</v>
      </c>
      <c r="E484" s="463">
        <v>14840</v>
      </c>
    </row>
    <row r="485" spans="1:5" x14ac:dyDescent="0.2">
      <c r="A485" s="460">
        <v>4601290000</v>
      </c>
      <c r="B485" s="460" t="s">
        <v>768</v>
      </c>
      <c r="C485" s="460" t="s">
        <v>692</v>
      </c>
      <c r="D485" s="463">
        <v>21703.15</v>
      </c>
      <c r="E485" s="463">
        <v>41445</v>
      </c>
    </row>
    <row r="486" spans="1:5" x14ac:dyDescent="0.2">
      <c r="A486" s="460">
        <v>4601940000</v>
      </c>
      <c r="B486" s="460" t="s">
        <v>766</v>
      </c>
      <c r="C486" s="460" t="s">
        <v>742</v>
      </c>
      <c r="D486" s="463">
        <v>20.2</v>
      </c>
      <c r="E486" s="463">
        <v>1.9139999999999999</v>
      </c>
    </row>
    <row r="487" spans="1:5" x14ac:dyDescent="0.2">
      <c r="A487" s="460">
        <v>4601990000</v>
      </c>
      <c r="B487" s="460" t="s">
        <v>765</v>
      </c>
      <c r="C487" s="460" t="s">
        <v>733</v>
      </c>
      <c r="D487" s="463">
        <v>22.2</v>
      </c>
      <c r="E487" s="463">
        <v>0.33800000000000002</v>
      </c>
    </row>
    <row r="488" spans="1:5" x14ac:dyDescent="0.2">
      <c r="A488" s="460"/>
      <c r="B488" s="460"/>
      <c r="C488" s="460" t="s">
        <v>697</v>
      </c>
      <c r="D488" s="463">
        <v>230</v>
      </c>
      <c r="E488" s="463">
        <v>47.5</v>
      </c>
    </row>
    <row r="489" spans="1:5" x14ac:dyDescent="0.2">
      <c r="A489" s="460">
        <v>4602110000</v>
      </c>
      <c r="B489" s="460" t="s">
        <v>764</v>
      </c>
      <c r="C489" s="460" t="s">
        <v>730</v>
      </c>
      <c r="D489" s="463">
        <v>60</v>
      </c>
      <c r="E489" s="463">
        <v>0.93500000000000005</v>
      </c>
    </row>
    <row r="490" spans="1:5" x14ac:dyDescent="0.2">
      <c r="A490" s="460"/>
      <c r="B490" s="460"/>
      <c r="C490" s="460" t="s">
        <v>687</v>
      </c>
      <c r="D490" s="463">
        <v>575.38</v>
      </c>
      <c r="E490" s="463">
        <v>16.433</v>
      </c>
    </row>
    <row r="491" spans="1:5" x14ac:dyDescent="0.2">
      <c r="A491" s="460"/>
      <c r="B491" s="460"/>
      <c r="C491" s="460" t="s">
        <v>704</v>
      </c>
      <c r="D491" s="463">
        <v>1020</v>
      </c>
      <c r="E491" s="463">
        <v>26.498000000000001</v>
      </c>
    </row>
    <row r="492" spans="1:5" x14ac:dyDescent="0.2">
      <c r="A492" s="460">
        <v>4602120000</v>
      </c>
      <c r="B492" s="460" t="s">
        <v>995</v>
      </c>
      <c r="C492" s="460" t="s">
        <v>732</v>
      </c>
      <c r="D492" s="463">
        <v>798</v>
      </c>
      <c r="E492" s="463">
        <v>41.255000000000003</v>
      </c>
    </row>
    <row r="493" spans="1:5" x14ac:dyDescent="0.2">
      <c r="A493" s="460"/>
      <c r="B493" s="460"/>
      <c r="C493" s="460" t="s">
        <v>687</v>
      </c>
      <c r="D493" s="463">
        <v>612</v>
      </c>
      <c r="E493" s="463">
        <v>12.67</v>
      </c>
    </row>
    <row r="494" spans="1:5" x14ac:dyDescent="0.2">
      <c r="A494" s="460"/>
      <c r="B494" s="460"/>
      <c r="C494" s="460" t="s">
        <v>723</v>
      </c>
      <c r="D494" s="463">
        <v>210</v>
      </c>
      <c r="E494" s="463">
        <v>3.766</v>
      </c>
    </row>
    <row r="495" spans="1:5" x14ac:dyDescent="0.2">
      <c r="A495" s="460">
        <v>4602190000</v>
      </c>
      <c r="B495" s="460" t="s">
        <v>798</v>
      </c>
      <c r="C495" s="460" t="s">
        <v>707</v>
      </c>
      <c r="D495" s="463">
        <v>970</v>
      </c>
      <c r="E495" s="463">
        <v>16.096</v>
      </c>
    </row>
    <row r="496" spans="1:5" s="334" customFormat="1" ht="12.75" customHeight="1" x14ac:dyDescent="0.2">
      <c r="A496" s="571" t="s">
        <v>985</v>
      </c>
      <c r="B496" s="572"/>
      <c r="C496" s="573"/>
      <c r="D496" s="574"/>
      <c r="E496" s="574" t="s">
        <v>1578</v>
      </c>
    </row>
    <row r="497" spans="1:5" x14ac:dyDescent="0.2">
      <c r="A497" s="460"/>
      <c r="B497" s="460"/>
      <c r="C497" s="460" t="s">
        <v>733</v>
      </c>
      <c r="D497" s="463">
        <v>26957.72</v>
      </c>
      <c r="E497" s="463">
        <v>1538.0429999999999</v>
      </c>
    </row>
    <row r="498" spans="1:5" x14ac:dyDescent="0.2">
      <c r="A498" s="460"/>
      <c r="B498" s="460"/>
      <c r="C498" s="460" t="s">
        <v>692</v>
      </c>
      <c r="D498" s="463">
        <v>14584.03</v>
      </c>
      <c r="E498" s="463">
        <v>15003.018</v>
      </c>
    </row>
    <row r="499" spans="1:5" x14ac:dyDescent="0.2">
      <c r="A499" s="460"/>
      <c r="B499" s="460"/>
      <c r="C499" s="460" t="s">
        <v>689</v>
      </c>
      <c r="D499" s="463">
        <v>114.96</v>
      </c>
      <c r="E499" s="463">
        <v>6.2969999999999997</v>
      </c>
    </row>
    <row r="500" spans="1:5" x14ac:dyDescent="0.2">
      <c r="A500" s="460"/>
      <c r="B500" s="460"/>
      <c r="C500" s="460" t="s">
        <v>687</v>
      </c>
      <c r="D500" s="463">
        <v>616</v>
      </c>
      <c r="E500" s="463">
        <v>7.5119999999999996</v>
      </c>
    </row>
    <row r="501" spans="1:5" x14ac:dyDescent="0.2">
      <c r="A501" s="460"/>
      <c r="B501" s="460"/>
      <c r="C501" s="460" t="s">
        <v>742</v>
      </c>
      <c r="D501" s="463">
        <v>382.35</v>
      </c>
      <c r="E501" s="463">
        <v>36.22</v>
      </c>
    </row>
    <row r="502" spans="1:5" x14ac:dyDescent="0.2">
      <c r="A502" s="460">
        <v>4602900000</v>
      </c>
      <c r="B502" s="460" t="s">
        <v>763</v>
      </c>
      <c r="C502" s="460" t="s">
        <v>696</v>
      </c>
      <c r="D502" s="463">
        <v>8.8000000000000007</v>
      </c>
      <c r="E502" s="463">
        <v>1.6180000000000001</v>
      </c>
    </row>
    <row r="503" spans="1:5" x14ac:dyDescent="0.2">
      <c r="A503" s="460"/>
      <c r="B503" s="460"/>
      <c r="C503" s="460" t="s">
        <v>733</v>
      </c>
      <c r="D503" s="463">
        <v>8434.3799999999992</v>
      </c>
      <c r="E503" s="463">
        <v>323.97699999999998</v>
      </c>
    </row>
    <row r="504" spans="1:5" x14ac:dyDescent="0.2">
      <c r="A504" s="460"/>
      <c r="B504" s="460"/>
      <c r="C504" s="460" t="s">
        <v>692</v>
      </c>
      <c r="D504" s="463">
        <v>2251.7600000000002</v>
      </c>
      <c r="E504" s="463">
        <v>2850.8850000000002</v>
      </c>
    </row>
    <row r="505" spans="1:5" x14ac:dyDescent="0.2">
      <c r="A505" s="460"/>
      <c r="B505" s="460"/>
      <c r="C505" s="460" t="s">
        <v>699</v>
      </c>
      <c r="D505" s="463">
        <v>4.8600000000000003</v>
      </c>
      <c r="E505" s="463">
        <v>0.25900000000000001</v>
      </c>
    </row>
    <row r="506" spans="1:5" x14ac:dyDescent="0.2">
      <c r="A506" s="460"/>
      <c r="B506" s="460"/>
      <c r="C506" s="460" t="s">
        <v>687</v>
      </c>
      <c r="D506" s="463">
        <v>5554.6</v>
      </c>
      <c r="E506" s="463">
        <v>257.22199999999998</v>
      </c>
    </row>
    <row r="507" spans="1:5" x14ac:dyDescent="0.2">
      <c r="A507" s="460"/>
      <c r="B507" s="460"/>
      <c r="C507" s="460" t="s">
        <v>703</v>
      </c>
      <c r="D507" s="463">
        <v>611</v>
      </c>
      <c r="E507" s="463">
        <v>67.745999999999995</v>
      </c>
    </row>
    <row r="508" spans="1:5" x14ac:dyDescent="0.2">
      <c r="A508" s="460"/>
      <c r="B508" s="460"/>
      <c r="C508" s="460" t="s">
        <v>716</v>
      </c>
      <c r="D508" s="463">
        <v>758</v>
      </c>
      <c r="E508" s="463">
        <v>27.242999999999999</v>
      </c>
    </row>
    <row r="509" spans="1:5" x14ac:dyDescent="0.2">
      <c r="A509" s="460">
        <v>4823610000</v>
      </c>
      <c r="B509" s="460" t="s">
        <v>849</v>
      </c>
      <c r="C509" s="460" t="s">
        <v>693</v>
      </c>
      <c r="D509" s="463">
        <v>0.17</v>
      </c>
      <c r="E509" s="463">
        <v>4.3879999999999999</v>
      </c>
    </row>
    <row r="510" spans="1:5" x14ac:dyDescent="0.2">
      <c r="A510" s="460"/>
      <c r="B510" s="460"/>
      <c r="C510" s="460" t="s">
        <v>971</v>
      </c>
      <c r="D510" s="463">
        <v>1</v>
      </c>
      <c r="E510" s="463">
        <v>1.6E-2</v>
      </c>
    </row>
    <row r="511" spans="1:5" x14ac:dyDescent="0.2">
      <c r="A511" s="460">
        <v>9401510000</v>
      </c>
      <c r="B511" s="460" t="s">
        <v>1046</v>
      </c>
      <c r="C511" s="460" t="s">
        <v>697</v>
      </c>
      <c r="D511" s="463">
        <v>100</v>
      </c>
      <c r="E511" s="463">
        <v>1.891</v>
      </c>
    </row>
    <row r="512" spans="1:5" x14ac:dyDescent="0.2">
      <c r="A512" s="460">
        <v>9401590000</v>
      </c>
      <c r="B512" s="460" t="s">
        <v>762</v>
      </c>
      <c r="C512" s="460" t="s">
        <v>687</v>
      </c>
      <c r="D512" s="463">
        <v>1938.52</v>
      </c>
      <c r="E512" s="463">
        <v>29.32</v>
      </c>
    </row>
    <row r="513" spans="1:5" x14ac:dyDescent="0.2">
      <c r="A513" s="460"/>
      <c r="B513" s="460"/>
      <c r="C513" s="460" t="s">
        <v>715</v>
      </c>
      <c r="D513" s="463">
        <v>326.36</v>
      </c>
      <c r="E513" s="463">
        <v>4.133</v>
      </c>
    </row>
    <row r="514" spans="1:5" x14ac:dyDescent="0.2">
      <c r="A514" s="460"/>
      <c r="B514" s="460"/>
      <c r="C514" s="460" t="s">
        <v>703</v>
      </c>
      <c r="D514" s="463">
        <v>140</v>
      </c>
      <c r="E514" s="463">
        <v>8.31</v>
      </c>
    </row>
    <row r="515" spans="1:5" x14ac:dyDescent="0.2">
      <c r="A515" s="460">
        <v>9403890000</v>
      </c>
      <c r="B515" s="460" t="s">
        <v>761</v>
      </c>
      <c r="C515" s="460" t="s">
        <v>708</v>
      </c>
      <c r="D515" s="463">
        <v>2100</v>
      </c>
      <c r="E515" s="463">
        <v>70</v>
      </c>
    </row>
    <row r="516" spans="1:5" x14ac:dyDescent="0.2">
      <c r="A516" s="460"/>
      <c r="B516" s="460"/>
      <c r="C516" s="460" t="s">
        <v>729</v>
      </c>
      <c r="D516" s="463">
        <v>82902.899999999994</v>
      </c>
      <c r="E516" s="463">
        <v>9212.6839999999993</v>
      </c>
    </row>
    <row r="517" spans="1:5" x14ac:dyDescent="0.2">
      <c r="A517" s="460"/>
      <c r="B517" s="460"/>
      <c r="C517" s="460" t="s">
        <v>697</v>
      </c>
      <c r="D517" s="463">
        <v>169.25</v>
      </c>
      <c r="E517" s="463">
        <v>1.9350000000000001</v>
      </c>
    </row>
    <row r="518" spans="1:5" x14ac:dyDescent="0.2">
      <c r="A518" s="460"/>
      <c r="B518" s="460"/>
      <c r="C518" s="460" t="s">
        <v>692</v>
      </c>
      <c r="D518" s="463">
        <v>7960.39</v>
      </c>
      <c r="E518" s="463">
        <v>955.50699999999995</v>
      </c>
    </row>
    <row r="519" spans="1:5" x14ac:dyDescent="0.2">
      <c r="A519" s="460"/>
      <c r="B519" s="460"/>
      <c r="C519" s="460" t="s">
        <v>709</v>
      </c>
      <c r="D519" s="463">
        <v>1017</v>
      </c>
      <c r="E519" s="463">
        <v>302.28300000000002</v>
      </c>
    </row>
    <row r="520" spans="1:5" x14ac:dyDescent="0.2">
      <c r="A520" s="460"/>
      <c r="B520" s="460"/>
      <c r="C520" s="460" t="s">
        <v>700</v>
      </c>
      <c r="D520" s="463">
        <v>15159.75</v>
      </c>
      <c r="E520" s="463">
        <v>275.71600000000001</v>
      </c>
    </row>
    <row r="521" spans="1:5" x14ac:dyDescent="0.2">
      <c r="A521" s="460"/>
      <c r="B521" s="460"/>
      <c r="C521" s="460" t="s">
        <v>687</v>
      </c>
      <c r="D521" s="463">
        <v>16701.919999999998</v>
      </c>
      <c r="E521" s="463">
        <v>1210.1410000000001</v>
      </c>
    </row>
    <row r="522" spans="1:5" x14ac:dyDescent="0.2">
      <c r="A522" s="460"/>
      <c r="B522" s="460"/>
      <c r="C522" s="460" t="s">
        <v>746</v>
      </c>
      <c r="D522" s="463">
        <v>83</v>
      </c>
      <c r="E522" s="463">
        <v>52.2</v>
      </c>
    </row>
    <row r="523" spans="1:5" x14ac:dyDescent="0.2">
      <c r="A523" s="460"/>
      <c r="B523" s="460"/>
      <c r="C523" s="460" t="s">
        <v>712</v>
      </c>
      <c r="D523" s="463">
        <v>11360</v>
      </c>
      <c r="E523" s="463">
        <v>847.30399999999997</v>
      </c>
    </row>
    <row r="524" spans="1:5" x14ac:dyDescent="0.2">
      <c r="A524" s="460"/>
      <c r="B524" s="460"/>
      <c r="C524" s="460" t="s">
        <v>723</v>
      </c>
      <c r="D524" s="463">
        <v>3340</v>
      </c>
      <c r="E524" s="463">
        <v>681.6</v>
      </c>
    </row>
    <row r="525" spans="1:5" x14ac:dyDescent="0.2">
      <c r="A525" s="460"/>
      <c r="B525" s="460"/>
      <c r="C525" s="460" t="s">
        <v>694</v>
      </c>
      <c r="D525" s="463">
        <v>108</v>
      </c>
      <c r="E525" s="463">
        <v>24.4</v>
      </c>
    </row>
    <row r="526" spans="1:5" x14ac:dyDescent="0.2">
      <c r="A526" s="460"/>
      <c r="B526" s="460"/>
      <c r="C526" s="460" t="s">
        <v>704</v>
      </c>
      <c r="D526" s="463">
        <v>610</v>
      </c>
      <c r="E526" s="463">
        <v>76.2</v>
      </c>
    </row>
    <row r="527" spans="1:5" x14ac:dyDescent="0.2">
      <c r="A527" s="469" t="s">
        <v>682</v>
      </c>
      <c r="B527" s="469"/>
      <c r="C527" s="469"/>
      <c r="D527" s="469">
        <f>SUM(D7,D17,D28,D73,D88,D201,D328,D334,D366,D381,D395,D460,D475,D483)</f>
        <v>177651061.86000001</v>
      </c>
      <c r="E527" s="469">
        <f>SUM(E7,E17,E28,E73,E88,E201,E328,E334,E366,E381,E395,E460,E475,E483)</f>
        <v>34702726.166999996</v>
      </c>
    </row>
    <row r="528" spans="1:5" x14ac:dyDescent="0.2">
      <c r="A528" s="462" t="s">
        <v>683</v>
      </c>
      <c r="B528" s="460"/>
      <c r="C528" s="460"/>
      <c r="D528" s="463"/>
      <c r="E528" s="463"/>
    </row>
    <row r="529" spans="1:5" x14ac:dyDescent="0.2">
      <c r="A529" s="462" t="s">
        <v>985</v>
      </c>
      <c r="B529" s="460"/>
      <c r="C529" s="460"/>
      <c r="D529" s="510"/>
      <c r="E529" s="510"/>
    </row>
  </sheetData>
  <mergeCells count="1">
    <mergeCell ref="B3:E3"/>
  </mergeCells>
  <printOptions horizontalCentered="1"/>
  <pageMargins left="0.59055118110236227" right="0.59055118110236227" top="0.59055118110236227" bottom="0.59055118110236227" header="0.31496062992125984" footer="0.39370078740157483"/>
  <pageSetup paperSize="9" orientation="landscape" r:id="rId1"/>
  <headerFooter>
    <oddFooter xml:space="preserve">&amp;R&amp;8&amp;P+90 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7">
    <tabColor rgb="FF92D050"/>
  </sheetPr>
  <dimension ref="A1:D56"/>
  <sheetViews>
    <sheetView workbookViewId="0">
      <selection activeCell="P41" sqref="P41"/>
    </sheetView>
  </sheetViews>
  <sheetFormatPr baseColWidth="10" defaultRowHeight="12.75" x14ac:dyDescent="0.2"/>
  <cols>
    <col min="1" max="1" width="17.42578125" customWidth="1"/>
    <col min="2" max="2" width="73.85546875" customWidth="1"/>
    <col min="3" max="3" width="16.5703125" customWidth="1"/>
    <col min="4" max="4" width="19.140625" customWidth="1"/>
  </cols>
  <sheetData>
    <row r="1" spans="1:4" x14ac:dyDescent="0.2">
      <c r="A1" s="470" t="s">
        <v>952</v>
      </c>
      <c r="B1" s="471"/>
      <c r="C1" s="472"/>
      <c r="D1" s="472"/>
    </row>
    <row r="2" spans="1:4" ht="10.5" customHeight="1" x14ac:dyDescent="0.2">
      <c r="A2" s="473"/>
      <c r="B2" s="474"/>
      <c r="C2" s="474"/>
      <c r="D2" s="475"/>
    </row>
    <row r="3" spans="1:4" x14ac:dyDescent="0.2">
      <c r="A3" s="476" t="s">
        <v>464</v>
      </c>
      <c r="B3" s="621" t="s">
        <v>1581</v>
      </c>
      <c r="C3" s="621"/>
      <c r="D3" s="621"/>
    </row>
    <row r="4" spans="1:4" ht="19.5" customHeight="1" x14ac:dyDescent="0.2">
      <c r="A4" s="464" t="s">
        <v>565</v>
      </c>
      <c r="B4" s="465" t="s">
        <v>566</v>
      </c>
      <c r="C4" s="466" t="s">
        <v>567</v>
      </c>
      <c r="D4" s="467" t="s">
        <v>568</v>
      </c>
    </row>
    <row r="5" spans="1:4" s="31" customFormat="1" ht="8.25" customHeight="1" x14ac:dyDescent="0.2">
      <c r="A5" s="517"/>
      <c r="B5" s="517"/>
      <c r="C5" s="518"/>
      <c r="D5" s="518"/>
    </row>
    <row r="6" spans="1:4" x14ac:dyDescent="0.2">
      <c r="A6" s="477" t="s">
        <v>1216</v>
      </c>
      <c r="B6" s="460" t="s">
        <v>760</v>
      </c>
      <c r="C6" s="460">
        <v>4332255.43</v>
      </c>
      <c r="D6" s="460">
        <v>98706.801999999996</v>
      </c>
    </row>
    <row r="7" spans="1:4" x14ac:dyDescent="0.2">
      <c r="A7" s="477" t="s">
        <v>1217</v>
      </c>
      <c r="B7" s="460" t="s">
        <v>987</v>
      </c>
      <c r="C7" s="460">
        <v>41076.1</v>
      </c>
      <c r="D7" s="460">
        <v>369.5</v>
      </c>
    </row>
    <row r="8" spans="1:4" x14ac:dyDescent="0.2">
      <c r="A8" s="477" t="s">
        <v>1218</v>
      </c>
      <c r="B8" s="460" t="s">
        <v>988</v>
      </c>
      <c r="C8" s="460">
        <v>26278.5</v>
      </c>
      <c r="D8" s="460">
        <v>720.44</v>
      </c>
    </row>
    <row r="9" spans="1:4" x14ac:dyDescent="0.2">
      <c r="A9" s="477" t="s">
        <v>1219</v>
      </c>
      <c r="B9" s="460" t="s">
        <v>758</v>
      </c>
      <c r="C9" s="460">
        <v>40450406.850000001</v>
      </c>
      <c r="D9" s="460">
        <v>5450172.9809999997</v>
      </c>
    </row>
    <row r="10" spans="1:4" x14ac:dyDescent="0.2">
      <c r="A10" s="477" t="s">
        <v>1220</v>
      </c>
      <c r="B10" s="460" t="s">
        <v>756</v>
      </c>
      <c r="C10" s="460">
        <v>24.5</v>
      </c>
      <c r="D10" s="460">
        <v>35</v>
      </c>
    </row>
    <row r="11" spans="1:4" x14ac:dyDescent="0.2">
      <c r="A11" s="477" t="s">
        <v>1221</v>
      </c>
      <c r="B11" s="460" t="s">
        <v>755</v>
      </c>
      <c r="C11" s="460">
        <v>42</v>
      </c>
      <c r="D11" s="460">
        <v>4.3929999999999998</v>
      </c>
    </row>
    <row r="12" spans="1:4" x14ac:dyDescent="0.2">
      <c r="A12" s="477" t="s">
        <v>1222</v>
      </c>
      <c r="B12" s="460" t="s">
        <v>1108</v>
      </c>
      <c r="C12" s="460">
        <v>762.3</v>
      </c>
      <c r="D12" s="460">
        <v>95.256</v>
      </c>
    </row>
    <row r="13" spans="1:4" x14ac:dyDescent="0.2">
      <c r="A13" s="477" t="s">
        <v>1223</v>
      </c>
      <c r="B13" s="460" t="s">
        <v>845</v>
      </c>
      <c r="C13" s="460">
        <v>16558.099999999999</v>
      </c>
      <c r="D13" s="460">
        <v>2219.9699999999998</v>
      </c>
    </row>
    <row r="14" spans="1:4" x14ac:dyDescent="0.2">
      <c r="A14" s="477" t="s">
        <v>1224</v>
      </c>
      <c r="B14" s="460" t="s">
        <v>989</v>
      </c>
      <c r="C14" s="460">
        <v>6226942.2299999995</v>
      </c>
      <c r="D14" s="460">
        <v>755410.90999999992</v>
      </c>
    </row>
    <row r="15" spans="1:4" x14ac:dyDescent="0.2">
      <c r="A15" s="477" t="s">
        <v>1225</v>
      </c>
      <c r="B15" s="460" t="s">
        <v>791</v>
      </c>
      <c r="C15" s="460">
        <v>467864.49</v>
      </c>
      <c r="D15" s="460">
        <v>129294.371</v>
      </c>
    </row>
    <row r="16" spans="1:4" x14ac:dyDescent="0.2">
      <c r="A16" s="460">
        <v>1209991000</v>
      </c>
      <c r="B16" s="460" t="s">
        <v>853</v>
      </c>
      <c r="C16" s="460">
        <v>22630.2</v>
      </c>
      <c r="D16" s="460">
        <v>5500</v>
      </c>
    </row>
    <row r="17" spans="1:4" x14ac:dyDescent="0.2">
      <c r="A17" s="460">
        <v>1209999000</v>
      </c>
      <c r="B17" s="460" t="s">
        <v>788</v>
      </c>
      <c r="C17" s="460">
        <v>14519406.140000001</v>
      </c>
      <c r="D17" s="460">
        <v>47972.850999999995</v>
      </c>
    </row>
    <row r="18" spans="1:4" x14ac:dyDescent="0.2">
      <c r="A18" s="460">
        <v>1211300000</v>
      </c>
      <c r="B18" s="460" t="s">
        <v>792</v>
      </c>
      <c r="C18" s="460">
        <v>683436.9</v>
      </c>
      <c r="D18" s="460">
        <v>136087</v>
      </c>
    </row>
    <row r="19" spans="1:4" x14ac:dyDescent="0.2">
      <c r="A19" s="460">
        <v>1211400000</v>
      </c>
      <c r="B19" s="460" t="s">
        <v>1226</v>
      </c>
      <c r="C19" s="460">
        <v>34</v>
      </c>
      <c r="D19" s="460">
        <v>1.1180000000000001</v>
      </c>
    </row>
    <row r="20" spans="1:4" x14ac:dyDescent="0.2">
      <c r="A20" s="460">
        <v>1211905000</v>
      </c>
      <c r="B20" s="460" t="s">
        <v>793</v>
      </c>
      <c r="C20" s="460">
        <v>811071.15000000014</v>
      </c>
      <c r="D20" s="460">
        <v>219877.94</v>
      </c>
    </row>
    <row r="21" spans="1:4" x14ac:dyDescent="0.2">
      <c r="A21" s="460">
        <v>1211909090</v>
      </c>
      <c r="B21" s="460" t="s">
        <v>990</v>
      </c>
      <c r="C21" s="460">
        <v>5145966.66</v>
      </c>
      <c r="D21" s="460">
        <v>1447331.1129999999</v>
      </c>
    </row>
    <row r="22" spans="1:4" x14ac:dyDescent="0.2">
      <c r="A22" s="460">
        <v>1212920000</v>
      </c>
      <c r="B22" s="460" t="s">
        <v>846</v>
      </c>
      <c r="C22" s="460">
        <v>283164.69</v>
      </c>
      <c r="D22" s="460">
        <v>64120.216</v>
      </c>
    </row>
    <row r="23" spans="1:4" x14ac:dyDescent="0.2">
      <c r="A23" s="460">
        <v>1301200000</v>
      </c>
      <c r="B23" s="460" t="s">
        <v>787</v>
      </c>
      <c r="C23" s="460">
        <v>960.09</v>
      </c>
      <c r="D23" s="460">
        <v>506.3</v>
      </c>
    </row>
    <row r="24" spans="1:4" x14ac:dyDescent="0.2">
      <c r="A24" s="460">
        <v>1301909090</v>
      </c>
      <c r="B24" s="460" t="s">
        <v>784</v>
      </c>
      <c r="C24" s="460">
        <v>116081.16</v>
      </c>
      <c r="D24" s="460">
        <v>6432.7749999999996</v>
      </c>
    </row>
    <row r="25" spans="1:4" x14ac:dyDescent="0.2">
      <c r="A25" s="460">
        <v>1302191900</v>
      </c>
      <c r="B25" s="460" t="s">
        <v>847</v>
      </c>
      <c r="C25" s="460">
        <v>152411.72</v>
      </c>
      <c r="D25" s="460">
        <v>6489.3590000000004</v>
      </c>
    </row>
    <row r="26" spans="1:4" x14ac:dyDescent="0.2">
      <c r="A26" s="460">
        <v>1302199900</v>
      </c>
      <c r="B26" s="460" t="s">
        <v>783</v>
      </c>
      <c r="C26" s="460">
        <v>1288894.0500000003</v>
      </c>
      <c r="D26" s="460">
        <v>102650.611</v>
      </c>
    </row>
    <row r="27" spans="1:4" x14ac:dyDescent="0.2">
      <c r="A27" s="460">
        <v>1302200000</v>
      </c>
      <c r="B27" s="460" t="s">
        <v>782</v>
      </c>
      <c r="C27" s="460">
        <v>632181.72</v>
      </c>
      <c r="D27" s="460">
        <v>43450</v>
      </c>
    </row>
    <row r="28" spans="1:4" x14ac:dyDescent="0.2">
      <c r="A28" s="460">
        <v>1302320000</v>
      </c>
      <c r="B28" s="460" t="s">
        <v>804</v>
      </c>
      <c r="C28" s="460">
        <v>99332.15</v>
      </c>
      <c r="D28" s="460">
        <v>20238.972000000002</v>
      </c>
    </row>
    <row r="29" spans="1:4" x14ac:dyDescent="0.2">
      <c r="A29" s="460">
        <v>1302391000</v>
      </c>
      <c r="B29" s="460" t="s">
        <v>992</v>
      </c>
      <c r="C29" s="460">
        <v>9578078.4099999983</v>
      </c>
      <c r="D29" s="460">
        <v>2466380.88</v>
      </c>
    </row>
    <row r="30" spans="1:4" x14ac:dyDescent="0.2">
      <c r="A30" s="460">
        <v>1302399000</v>
      </c>
      <c r="B30" s="460" t="s">
        <v>993</v>
      </c>
      <c r="C30" s="460">
        <v>380283.93000000005</v>
      </c>
      <c r="D30" s="460">
        <v>24765.020999999997</v>
      </c>
    </row>
    <row r="31" spans="1:4" x14ac:dyDescent="0.2">
      <c r="A31" s="460">
        <v>1401900000</v>
      </c>
      <c r="B31" s="460" t="s">
        <v>779</v>
      </c>
      <c r="C31" s="460">
        <v>2029.8700000000001</v>
      </c>
      <c r="D31" s="460">
        <v>2704.4770000000003</v>
      </c>
    </row>
    <row r="32" spans="1:4" x14ac:dyDescent="0.2">
      <c r="A32" s="460">
        <v>1404902000</v>
      </c>
      <c r="B32" s="460" t="s">
        <v>794</v>
      </c>
      <c r="C32" s="460">
        <v>32561582.150000002</v>
      </c>
      <c r="D32" s="460">
        <v>21469560</v>
      </c>
    </row>
    <row r="33" spans="1:4" x14ac:dyDescent="0.2">
      <c r="A33" s="460">
        <v>2008910000</v>
      </c>
      <c r="B33" s="460" t="s">
        <v>795</v>
      </c>
      <c r="C33" s="460">
        <v>4281515.1599999992</v>
      </c>
      <c r="D33" s="460">
        <v>1449876.9009999998</v>
      </c>
    </row>
    <row r="34" spans="1:4" x14ac:dyDescent="0.2">
      <c r="A34" s="460">
        <v>3201100000</v>
      </c>
      <c r="B34" s="460" t="s">
        <v>778</v>
      </c>
      <c r="C34" s="460">
        <v>25139.22</v>
      </c>
      <c r="D34" s="460">
        <v>16540</v>
      </c>
    </row>
    <row r="35" spans="1:4" x14ac:dyDescent="0.2">
      <c r="A35" s="460">
        <v>3203001100</v>
      </c>
      <c r="B35" s="460" t="s">
        <v>796</v>
      </c>
      <c r="C35" s="460">
        <v>399254.95</v>
      </c>
      <c r="D35" s="460">
        <v>4700</v>
      </c>
    </row>
    <row r="36" spans="1:4" x14ac:dyDescent="0.2">
      <c r="A36" s="460">
        <v>3203002100</v>
      </c>
      <c r="B36" s="460" t="s">
        <v>775</v>
      </c>
      <c r="C36" s="460">
        <v>54497834.280000001</v>
      </c>
      <c r="D36" s="460">
        <v>609227.09900000005</v>
      </c>
    </row>
    <row r="37" spans="1:4" x14ac:dyDescent="0.2">
      <c r="A37" s="460">
        <v>3203002900</v>
      </c>
      <c r="B37" s="460" t="s">
        <v>848</v>
      </c>
      <c r="C37" s="460">
        <v>21889.879999999997</v>
      </c>
      <c r="D37" s="460">
        <v>1400</v>
      </c>
    </row>
    <row r="38" spans="1:4" x14ac:dyDescent="0.2">
      <c r="A38" s="460">
        <v>3301299000</v>
      </c>
      <c r="B38" s="460" t="s">
        <v>994</v>
      </c>
      <c r="C38" s="460">
        <v>268841.09999999998</v>
      </c>
      <c r="D38" s="460">
        <v>2810.4809999999998</v>
      </c>
    </row>
    <row r="39" spans="1:4" x14ac:dyDescent="0.2">
      <c r="A39" s="460">
        <v>4001220000</v>
      </c>
      <c r="B39" s="460" t="s">
        <v>772</v>
      </c>
      <c r="C39" s="460">
        <v>38730.800000000003</v>
      </c>
      <c r="D39" s="460">
        <v>23160</v>
      </c>
    </row>
    <row r="40" spans="1:4" x14ac:dyDescent="0.2">
      <c r="A40" s="460">
        <v>4001299000</v>
      </c>
      <c r="B40" s="460" t="s">
        <v>771</v>
      </c>
      <c r="C40" s="460">
        <v>43177.33</v>
      </c>
      <c r="D40" s="460">
        <v>3582.9569999999999</v>
      </c>
    </row>
    <row r="41" spans="1:4" s="334" customFormat="1" ht="12.75" customHeight="1" x14ac:dyDescent="0.2">
      <c r="A41" s="571" t="s">
        <v>985</v>
      </c>
      <c r="B41" s="572"/>
      <c r="C41" s="573"/>
      <c r="D41" s="574" t="s">
        <v>1578</v>
      </c>
    </row>
    <row r="42" spans="1:4" x14ac:dyDescent="0.2">
      <c r="A42" s="460">
        <v>4601210000</v>
      </c>
      <c r="B42" s="460" t="s">
        <v>769</v>
      </c>
      <c r="C42" s="460">
        <v>4406</v>
      </c>
      <c r="D42" s="460">
        <v>14840</v>
      </c>
    </row>
    <row r="43" spans="1:4" x14ac:dyDescent="0.2">
      <c r="A43" s="460">
        <v>4601290000</v>
      </c>
      <c r="B43" s="460" t="s">
        <v>768</v>
      </c>
      <c r="C43" s="460">
        <v>21703.15</v>
      </c>
      <c r="D43" s="460">
        <v>41445</v>
      </c>
    </row>
    <row r="44" spans="1:4" x14ac:dyDescent="0.2">
      <c r="A44" s="460">
        <v>4601940000</v>
      </c>
      <c r="B44" s="460" t="s">
        <v>766</v>
      </c>
      <c r="C44" s="460">
        <v>20.2</v>
      </c>
      <c r="D44" s="460">
        <v>1.9139999999999999</v>
      </c>
    </row>
    <row r="45" spans="1:4" x14ac:dyDescent="0.2">
      <c r="A45" s="460">
        <v>4601990000</v>
      </c>
      <c r="B45" s="460" t="s">
        <v>765</v>
      </c>
      <c r="C45" s="460">
        <v>252.2</v>
      </c>
      <c r="D45" s="460">
        <v>47.838000000000001</v>
      </c>
    </row>
    <row r="46" spans="1:4" x14ac:dyDescent="0.2">
      <c r="A46" s="460">
        <v>4602110000</v>
      </c>
      <c r="B46" s="460" t="s">
        <v>764</v>
      </c>
      <c r="C46" s="460">
        <v>1655.38</v>
      </c>
      <c r="D46" s="460">
        <v>43.866</v>
      </c>
    </row>
    <row r="47" spans="1:4" x14ac:dyDescent="0.2">
      <c r="A47" s="460">
        <v>4602120000</v>
      </c>
      <c r="B47" s="460" t="s">
        <v>995</v>
      </c>
      <c r="C47" s="460">
        <v>1620</v>
      </c>
      <c r="D47" s="460">
        <v>57.691000000000003</v>
      </c>
    </row>
    <row r="48" spans="1:4" x14ac:dyDescent="0.2">
      <c r="A48" s="460">
        <v>4602190000</v>
      </c>
      <c r="B48" s="460" t="s">
        <v>798</v>
      </c>
      <c r="C48" s="460">
        <v>43625.06</v>
      </c>
      <c r="D48" s="460">
        <v>16607.186000000002</v>
      </c>
    </row>
    <row r="49" spans="1:4" x14ac:dyDescent="0.2">
      <c r="A49" s="460">
        <v>4602900000</v>
      </c>
      <c r="B49" s="460" t="s">
        <v>763</v>
      </c>
      <c r="C49" s="460">
        <v>17623.400000000001</v>
      </c>
      <c r="D49" s="460">
        <v>3528.95</v>
      </c>
    </row>
    <row r="50" spans="1:4" x14ac:dyDescent="0.2">
      <c r="A50" s="460">
        <v>4823610000</v>
      </c>
      <c r="B50" s="460" t="s">
        <v>849</v>
      </c>
      <c r="C50" s="460">
        <v>1.17</v>
      </c>
      <c r="D50" s="460">
        <v>4.4039999999999999</v>
      </c>
    </row>
    <row r="51" spans="1:4" x14ac:dyDescent="0.2">
      <c r="A51" s="460">
        <v>9401510000</v>
      </c>
      <c r="B51" s="460" t="s">
        <v>1046</v>
      </c>
      <c r="C51" s="460">
        <v>100</v>
      </c>
      <c r="D51" s="460">
        <v>1.891</v>
      </c>
    </row>
    <row r="52" spans="1:4" x14ac:dyDescent="0.2">
      <c r="A52" s="460">
        <v>9401590000</v>
      </c>
      <c r="B52" s="460" t="s">
        <v>762</v>
      </c>
      <c r="C52" s="460">
        <v>2404.88</v>
      </c>
      <c r="D52" s="460">
        <v>41.763000000000005</v>
      </c>
    </row>
    <row r="53" spans="1:4" ht="13.5" thickBot="1" x14ac:dyDescent="0.25">
      <c r="A53" s="460">
        <v>9403890000</v>
      </c>
      <c r="B53" s="460" t="s">
        <v>761</v>
      </c>
      <c r="C53" s="460">
        <v>141512.21</v>
      </c>
      <c r="D53" s="460">
        <v>13709.97</v>
      </c>
    </row>
    <row r="54" spans="1:4" ht="13.5" thickBot="1" x14ac:dyDescent="0.25">
      <c r="A54" s="478" t="s">
        <v>682</v>
      </c>
      <c r="B54" s="479"/>
      <c r="C54" s="480">
        <f>SUM(C6:C53)</f>
        <v>177651061.86000001</v>
      </c>
      <c r="D54" s="480">
        <f>SUM(D6:D53)</f>
        <v>34702726.166999988</v>
      </c>
    </row>
    <row r="55" spans="1:4" x14ac:dyDescent="0.2">
      <c r="A55" s="481" t="s">
        <v>683</v>
      </c>
      <c r="B55" s="475"/>
      <c r="C55" s="482"/>
      <c r="D55" s="482"/>
    </row>
    <row r="56" spans="1:4" x14ac:dyDescent="0.2">
      <c r="A56" s="483" t="s">
        <v>985</v>
      </c>
      <c r="B56" s="313"/>
      <c r="C56" s="313"/>
      <c r="D56" s="313"/>
    </row>
  </sheetData>
  <mergeCells count="1">
    <mergeCell ref="B3:D3"/>
  </mergeCells>
  <printOptions horizontalCentered="1"/>
  <pageMargins left="0.59055118110236227" right="0.59055118110236227" top="0.59055118110236227" bottom="0.59055118110236227" header="0.31496062992125984" footer="0.31496062992125984"/>
  <pageSetup paperSize="9" orientation="landscape" r:id="rId1"/>
  <headerFooter>
    <oddFooter xml:space="preserve">&amp;R&amp;8&amp;P+105 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8">
    <tabColor rgb="FF92D050"/>
  </sheetPr>
  <dimension ref="A1:X70"/>
  <sheetViews>
    <sheetView zoomScaleNormal="100" zoomScaleSheetLayoutView="75" workbookViewId="0">
      <selection activeCell="B25" sqref="B25"/>
    </sheetView>
  </sheetViews>
  <sheetFormatPr baseColWidth="10" defaultRowHeight="12.75" x14ac:dyDescent="0.2"/>
  <cols>
    <col min="1" max="1" width="42.140625" style="200" customWidth="1"/>
    <col min="2" max="2" width="17" style="327" customWidth="1"/>
    <col min="3" max="3" width="17.7109375" style="200" customWidth="1"/>
    <col min="4" max="4" width="13" style="369" bestFit="1" customWidth="1"/>
    <col min="5" max="7" width="11.42578125" style="202"/>
    <col min="8" max="8" width="29.7109375" style="202" customWidth="1"/>
    <col min="9" max="9" width="15.28515625" style="202" bestFit="1" customWidth="1"/>
    <col min="10" max="10" width="11.7109375" style="202" bestFit="1" customWidth="1"/>
    <col min="11" max="24" width="11.42578125" style="202"/>
    <col min="25" max="16384" width="11.42578125" style="200"/>
  </cols>
  <sheetData>
    <row r="1" spans="1:4" ht="24" customHeight="1" x14ac:dyDescent="0.2">
      <c r="A1" s="279" t="s">
        <v>952</v>
      </c>
      <c r="B1" s="303"/>
      <c r="C1" s="304"/>
      <c r="D1" s="305"/>
    </row>
    <row r="2" spans="1:4" ht="15" customHeight="1" x14ac:dyDescent="0.2">
      <c r="A2" s="306"/>
      <c r="B2" s="199"/>
      <c r="C2" s="199"/>
      <c r="D2" s="202"/>
    </row>
    <row r="3" spans="1:4" s="331" customFormat="1" x14ac:dyDescent="0.2">
      <c r="A3" s="344" t="s">
        <v>1136</v>
      </c>
      <c r="B3" s="359"/>
      <c r="C3" s="329"/>
      <c r="D3" s="360"/>
    </row>
    <row r="4" spans="1:4" s="331" customFormat="1" x14ac:dyDescent="0.2">
      <c r="A4" s="344" t="s">
        <v>1312</v>
      </c>
      <c r="B4" s="359"/>
      <c r="C4" s="329"/>
      <c r="D4" s="360"/>
    </row>
    <row r="5" spans="1:4" s="235" customFormat="1" ht="24.75" customHeight="1" x14ac:dyDescent="0.2">
      <c r="A5" s="440" t="s">
        <v>815</v>
      </c>
      <c r="B5" s="438" t="s">
        <v>927</v>
      </c>
      <c r="C5" s="439" t="s">
        <v>827</v>
      </c>
      <c r="D5" s="439" t="s">
        <v>481</v>
      </c>
    </row>
    <row r="6" spans="1:4" s="235" customFormat="1" ht="7.5" customHeight="1" x14ac:dyDescent="0.2">
      <c r="B6" s="336"/>
      <c r="C6" s="242"/>
      <c r="D6" s="361"/>
    </row>
    <row r="7" spans="1:4" s="235" customFormat="1" ht="11.25" x14ac:dyDescent="0.2">
      <c r="A7" s="326" t="s">
        <v>115</v>
      </c>
      <c r="B7" s="346">
        <f>SUM(B8:B9)</f>
        <v>28611027.548999999</v>
      </c>
      <c r="C7" s="346">
        <f>SUM(C8:C9)</f>
        <v>46483792.363999993</v>
      </c>
      <c r="D7" s="346">
        <f>SUM(D8:D9)</f>
        <v>84063.009503116875</v>
      </c>
    </row>
    <row r="8" spans="1:4" s="235" customFormat="1" ht="11.25" x14ac:dyDescent="0.2">
      <c r="A8" s="338" t="s">
        <v>834</v>
      </c>
      <c r="B8" s="336">
        <f>SUM('IMPORTACIÓN MAD. PAIS'!D53:D62)</f>
        <v>27107530.791999999</v>
      </c>
      <c r="C8" s="336">
        <f>SUM('IMPORTACIÓN MAD. PAIS'!E53:E62)</f>
        <v>45321152.389999993</v>
      </c>
      <c r="D8" s="68">
        <f>SUM(C8/550)</f>
        <v>82402.095254545449</v>
      </c>
    </row>
    <row r="9" spans="1:4" s="235" customFormat="1" ht="11.25" x14ac:dyDescent="0.2">
      <c r="A9" s="338" t="s">
        <v>928</v>
      </c>
      <c r="B9" s="336">
        <f>SUM('IMPORTACIÓN MAD. PAIS'!D63:D68)</f>
        <v>1503496.757</v>
      </c>
      <c r="C9" s="336">
        <f>SUM('IMPORTACIÓN MAD. PAIS'!E63:E68)</f>
        <v>1162639.9739999999</v>
      </c>
      <c r="D9" s="68">
        <f>SUM(C9/700)</f>
        <v>1660.9142485714285</v>
      </c>
    </row>
    <row r="10" spans="1:4" s="235" customFormat="1" ht="11.25" x14ac:dyDescent="0.2">
      <c r="A10" s="338"/>
      <c r="B10" s="336"/>
      <c r="C10" s="242"/>
      <c r="D10" s="336"/>
    </row>
    <row r="11" spans="1:4" s="235" customFormat="1" ht="11.25" x14ac:dyDescent="0.2">
      <c r="A11" s="362" t="s">
        <v>830</v>
      </c>
      <c r="B11" s="346">
        <f>SUM(B12:B14)</f>
        <v>129369693.37699997</v>
      </c>
      <c r="C11" s="346">
        <f>SUM(C12:C14)</f>
        <v>270151624.40500003</v>
      </c>
      <c r="D11" s="346">
        <f>SUM(D12:D14)</f>
        <v>375599.03117789479</v>
      </c>
    </row>
    <row r="12" spans="1:4" s="235" customFormat="1" ht="11.25" x14ac:dyDescent="0.2">
      <c r="A12" s="338" t="s">
        <v>831</v>
      </c>
      <c r="B12" s="336">
        <f>SUM('IMPORTACIÓN MAD. PAIS'!D118:D128)</f>
        <v>52287204.642999999</v>
      </c>
      <c r="C12" s="336">
        <f>SUM('IMPORTACIÓN MAD. PAIS'!E118:E128)</f>
        <v>106562802.90899999</v>
      </c>
      <c r="D12" s="68">
        <f>SUM(C12/650)</f>
        <v>163942.77370615385</v>
      </c>
    </row>
    <row r="13" spans="1:4" s="235" customFormat="1" ht="11.25" x14ac:dyDescent="0.2">
      <c r="A13" s="338" t="s">
        <v>929</v>
      </c>
      <c r="B13" s="336">
        <f>SUM('IMPORTACIÓN MAD. PAIS'!D129:D199)</f>
        <v>43903670.851999976</v>
      </c>
      <c r="C13" s="336">
        <f>SUM('IMPORTACIÓN MAD. PAIS'!E129:E199)</f>
        <v>82372138.10800001</v>
      </c>
      <c r="D13" s="68">
        <f>SUM(C13/950)</f>
        <v>86707.513797894746</v>
      </c>
    </row>
    <row r="14" spans="1:4" s="235" customFormat="1" ht="11.25" x14ac:dyDescent="0.2">
      <c r="A14" s="363" t="s">
        <v>930</v>
      </c>
      <c r="B14" s="336">
        <f>SUM('IMPORTACIÓN MAD. PAIS'!D101:D117)</f>
        <v>33178817.882000007</v>
      </c>
      <c r="C14" s="336">
        <f>SUM('IMPORTACIÓN MAD. PAIS'!E101:E117)</f>
        <v>81216683.387999997</v>
      </c>
      <c r="D14" s="68">
        <f>SUM(C14/650)</f>
        <v>124948.74367384615</v>
      </c>
    </row>
    <row r="15" spans="1:4" s="235" customFormat="1" ht="9" customHeight="1" x14ac:dyDescent="0.2">
      <c r="A15" s="338"/>
      <c r="B15" s="336"/>
      <c r="C15" s="242"/>
      <c r="D15" s="336"/>
    </row>
    <row r="16" spans="1:4" s="235" customFormat="1" ht="11.25" x14ac:dyDescent="0.2">
      <c r="A16" s="365" t="s">
        <v>935</v>
      </c>
      <c r="B16" s="346">
        <f>SUM(B17:B18)</f>
        <v>487136.51699999993</v>
      </c>
      <c r="C16" s="346">
        <f>SUM(C17:C18)</f>
        <v>292482.08799999999</v>
      </c>
      <c r="D16" s="109">
        <f>SUM(D17:D18)</f>
        <v>477.31905793939393</v>
      </c>
    </row>
    <row r="17" spans="1:7" s="235" customFormat="1" ht="11.25" x14ac:dyDescent="0.2">
      <c r="A17" s="443" t="s">
        <v>834</v>
      </c>
      <c r="B17" s="336">
        <f>SUM('IMPORTACIÓN MAD. PAIS'!D84:D89)</f>
        <v>266947.15899999999</v>
      </c>
      <c r="C17" s="336">
        <f>SUM('IMPORTACIÓN MAD. PAIS'!E84:E89)</f>
        <v>180144.815</v>
      </c>
      <c r="D17" s="68">
        <f>SUM(C17/550)</f>
        <v>327.53602727272727</v>
      </c>
    </row>
    <row r="18" spans="1:7" s="235" customFormat="1" ht="11.25" x14ac:dyDescent="0.2">
      <c r="A18" s="443" t="s">
        <v>835</v>
      </c>
      <c r="B18" s="336">
        <f>SUM('IMPORTACIÓN MAD. PAIS'!D90:D98)</f>
        <v>220189.35799999995</v>
      </c>
      <c r="C18" s="336">
        <f>SUM('IMPORTACIÓN MAD. PAIS'!E90:E98)</f>
        <v>112337.27300000002</v>
      </c>
      <c r="D18" s="68">
        <f>SUM(C18/750)</f>
        <v>149.78303066666669</v>
      </c>
    </row>
    <row r="19" spans="1:7" s="235" customFormat="1" ht="11.25" x14ac:dyDescent="0.2">
      <c r="A19" s="362"/>
      <c r="B19" s="346"/>
      <c r="C19" s="364"/>
      <c r="D19" s="336"/>
      <c r="F19" s="242"/>
      <c r="G19" s="242"/>
    </row>
    <row r="20" spans="1:7" s="235" customFormat="1" ht="11.25" x14ac:dyDescent="0.2">
      <c r="A20" s="239" t="s">
        <v>839</v>
      </c>
      <c r="B20" s="242">
        <f>SUM('IMPORTACIÓN MAD. PAIS'!D578)</f>
        <v>56239562.096999995</v>
      </c>
      <c r="C20" s="242">
        <f>SUM('IMPORTACIÓN MAD. PAIS'!E578)</f>
        <v>91496286.925999999</v>
      </c>
      <c r="D20" s="68">
        <f>SUM(C20/675)</f>
        <v>135550.05470518518</v>
      </c>
    </row>
    <row r="21" spans="1:7" s="235" customFormat="1" ht="11.25" x14ac:dyDescent="0.2">
      <c r="A21" s="235" t="s">
        <v>931</v>
      </c>
      <c r="B21" s="242">
        <f>SUM('IMPORTACIÓN MAD. PAIS'!D253)</f>
        <v>26191831.601999991</v>
      </c>
      <c r="C21" s="242">
        <f>SUM('IMPORTACIÓN MAD. PAIS'!E253)</f>
        <v>14689480.801000008</v>
      </c>
      <c r="D21" s="68">
        <f>SUM(C21/700)</f>
        <v>20984.972572857154</v>
      </c>
    </row>
    <row r="22" spans="1:7" s="235" customFormat="1" ht="11.25" x14ac:dyDescent="0.2">
      <c r="A22" s="316" t="s">
        <v>932</v>
      </c>
      <c r="B22" s="336">
        <f>SUM('IMPORTACIÓN MAD. PAIS'!D201)</f>
        <v>16357508.806000002</v>
      </c>
      <c r="C22" s="336">
        <f>SUM('IMPORTACIÓN MAD. PAIS'!E201)</f>
        <v>19758100.786000002</v>
      </c>
      <c r="D22" s="68">
        <f>SUM(C22)/650</f>
        <v>30397.078132307695</v>
      </c>
    </row>
    <row r="23" spans="1:7" s="235" customFormat="1" ht="11.25" x14ac:dyDescent="0.2">
      <c r="A23" s="235" t="s">
        <v>837</v>
      </c>
      <c r="B23" s="336">
        <f>SUM('IMPORTACIÓN MAD. PAIS'!D2245)</f>
        <v>88643702.588999957</v>
      </c>
      <c r="C23" s="336">
        <f>SUM('IMPORTACIÓN MAD. PAIS'!E2245)</f>
        <v>51366711.893999986</v>
      </c>
      <c r="D23" s="68">
        <f>SUM(C23/700)</f>
        <v>73381.016991428551</v>
      </c>
    </row>
    <row r="24" spans="1:7" s="235" customFormat="1" ht="11.25" x14ac:dyDescent="0.2">
      <c r="A24" s="235" t="s">
        <v>933</v>
      </c>
      <c r="B24" s="242">
        <f>SUM('IMPORTACIÓN MAD. PAIS'!D38)</f>
        <v>13409490.843</v>
      </c>
      <c r="C24" s="242">
        <f>SUM('IMPORTACIÓN MAD. PAIS'!E38)</f>
        <v>24385929.662999999</v>
      </c>
      <c r="D24" s="68">
        <f>SUM(C24/730)</f>
        <v>33405.383099999999</v>
      </c>
    </row>
    <row r="25" spans="1:7" s="235" customFormat="1" ht="11.25" x14ac:dyDescent="0.2">
      <c r="A25" s="235" t="s">
        <v>99</v>
      </c>
      <c r="B25" s="336">
        <f>SUM('IMPORTACIÓN MAD. PAIS'!D50)</f>
        <v>1061122.5049999999</v>
      </c>
      <c r="C25" s="336">
        <f>SUM('IMPORTACIÓN MAD. PAIS'!E50)</f>
        <v>1138833.814</v>
      </c>
      <c r="D25" s="68">
        <f>SUM(C25/780)</f>
        <v>1460.0433512820514</v>
      </c>
    </row>
    <row r="26" spans="1:7" s="235" customFormat="1" ht="11.25" x14ac:dyDescent="0.2">
      <c r="A26" s="235" t="s">
        <v>934</v>
      </c>
      <c r="B26" s="336">
        <f>SUM('IMPORTACIÓN MAD. PAIS'!D70)</f>
        <v>1292084.125</v>
      </c>
      <c r="C26" s="336">
        <f>SUM('IMPORTACIÓN MAD. PAIS'!E70)</f>
        <v>862526.29299999995</v>
      </c>
      <c r="D26" s="68">
        <f>SUM(C26/750)</f>
        <v>1150.0350573333333</v>
      </c>
    </row>
    <row r="27" spans="1:7" s="235" customFormat="1" ht="11.25" x14ac:dyDescent="0.2">
      <c r="A27" s="235" t="s">
        <v>1307</v>
      </c>
      <c r="B27" s="336">
        <f>SUM('IMPORTACIÓN MAD. PAIS'!D231)</f>
        <v>2011670.2390000001</v>
      </c>
      <c r="C27" s="336">
        <f>SUM('IMPORTACIÓN MAD. PAIS'!E231)</f>
        <v>992293.79899999988</v>
      </c>
      <c r="D27" s="68">
        <f>SUM(C27/700)</f>
        <v>1417.5625699999998</v>
      </c>
    </row>
    <row r="28" spans="1:7" s="235" customFormat="1" ht="11.25" x14ac:dyDescent="0.2">
      <c r="A28" s="235" t="s">
        <v>945</v>
      </c>
      <c r="B28" s="242">
        <f>SUM('IMPORTACIÓN MAD. PAIS'!D7)</f>
        <v>470923.97399999999</v>
      </c>
      <c r="C28" s="242">
        <f>SUM('IMPORTACIÓN MAD. PAIS'!E7)</f>
        <v>1451756.094</v>
      </c>
      <c r="D28" s="68">
        <f>SUM(C28)/500</f>
        <v>2903.5121880000002</v>
      </c>
    </row>
    <row r="29" spans="1:7" s="235" customFormat="1" ht="11.25" x14ac:dyDescent="0.2">
      <c r="A29" s="235" t="s">
        <v>842</v>
      </c>
      <c r="B29" s="336">
        <f>SUM('IMPORTACIÓN MAD. PAIS'!D25)</f>
        <v>125832.74900000003</v>
      </c>
      <c r="C29" s="336">
        <f>SUM('IMPORTACIÓN MAD. PAIS'!E25)</f>
        <v>263924.78000000003</v>
      </c>
      <c r="D29" s="68">
        <f>SUM(C29)/500</f>
        <v>527.84956000000011</v>
      </c>
    </row>
    <row r="30" spans="1:7" s="235" customFormat="1" ht="11.25" x14ac:dyDescent="0.2">
      <c r="A30" s="239" t="s">
        <v>946</v>
      </c>
      <c r="B30" s="336">
        <f>SUM('IMPORTACIÓN MAD. PAIS'!D45)</f>
        <v>5655.7760000000007</v>
      </c>
      <c r="C30" s="336">
        <f>SUM('IMPORTACIÓN MAD. PAIS'!E45)</f>
        <v>6104.4549999999999</v>
      </c>
      <c r="D30" s="68">
        <f>SUM(C30)/500</f>
        <v>12.208909999999999</v>
      </c>
    </row>
    <row r="31" spans="1:7" s="235" customFormat="1" ht="11.25" x14ac:dyDescent="0.2">
      <c r="A31" s="239" t="s">
        <v>936</v>
      </c>
      <c r="B31" s="336">
        <f>SUM('IMPORTACIÓN MAD. PAIS'!D601)</f>
        <v>3195477.4349999996</v>
      </c>
      <c r="C31" s="336">
        <f>SUM('IMPORTACIÓN MAD. PAIS'!E601)</f>
        <v>13404239.638</v>
      </c>
      <c r="D31" s="380" t="s">
        <v>947</v>
      </c>
    </row>
    <row r="32" spans="1:7" s="235" customFormat="1" ht="11.25" x14ac:dyDescent="0.2">
      <c r="A32" s="239" t="s">
        <v>937</v>
      </c>
      <c r="B32" s="336">
        <f>SUM('IMPORTACIÓN MAD. PAIS'!D594)</f>
        <v>17322.438999999998</v>
      </c>
      <c r="C32" s="336">
        <f>SUM('IMPORTACIÓN MAD. PAIS'!E594)</f>
        <v>10475.709999999999</v>
      </c>
      <c r="D32" s="380" t="s">
        <v>947</v>
      </c>
    </row>
    <row r="33" spans="1:10" s="235" customFormat="1" ht="11.25" x14ac:dyDescent="0.2">
      <c r="A33" s="235" t="s">
        <v>844</v>
      </c>
      <c r="B33" s="336">
        <f>SUM('IMPORTACIÓN MAD. PAIS'!D613)</f>
        <v>657911428.27700031</v>
      </c>
      <c r="C33" s="336">
        <f>SUM('IMPORTACIÓN MAD. PAIS'!E613)</f>
        <v>696360511.44199979</v>
      </c>
      <c r="D33" s="380" t="s">
        <v>947</v>
      </c>
    </row>
    <row r="34" spans="1:10" s="235" customFormat="1" ht="12" thickBot="1" x14ac:dyDescent="0.25">
      <c r="A34" s="366"/>
      <c r="B34" s="367"/>
      <c r="C34" s="367"/>
      <c r="D34" s="234"/>
    </row>
    <row r="35" spans="1:10" s="235" customFormat="1" ht="12" thickTop="1" x14ac:dyDescent="0.2">
      <c r="A35" s="339" t="s">
        <v>864</v>
      </c>
      <c r="B35" s="340">
        <f>SUM(B7,B11,B16,B20:B33)</f>
        <v>1025401470.8990003</v>
      </c>
      <c r="C35" s="340">
        <f>SUM(C7,C11,C16,C20:C33)</f>
        <v>1233115074.9519997</v>
      </c>
      <c r="D35" s="340">
        <f>SUM(D7,D11,D16,D20:D33)</f>
        <v>761329.07687734498</v>
      </c>
    </row>
    <row r="36" spans="1:10" s="235" customFormat="1" ht="11.25" x14ac:dyDescent="0.2">
      <c r="A36" s="311"/>
      <c r="B36" s="341"/>
      <c r="C36" s="341"/>
    </row>
    <row r="37" spans="1:10" s="235" customFormat="1" ht="12.75" customHeight="1" x14ac:dyDescent="0.2">
      <c r="A37" s="213" t="s">
        <v>683</v>
      </c>
      <c r="B37" s="341"/>
      <c r="C37" s="341"/>
      <c r="D37" s="242"/>
    </row>
    <row r="38" spans="1:10" s="235" customFormat="1" ht="12" customHeight="1" x14ac:dyDescent="0.2">
      <c r="A38" s="298" t="s">
        <v>985</v>
      </c>
      <c r="B38" s="341"/>
      <c r="C38" s="341"/>
      <c r="D38" s="361"/>
    </row>
    <row r="39" spans="1:10" s="235" customFormat="1" ht="12" customHeight="1" x14ac:dyDescent="0.2">
      <c r="A39" s="199"/>
      <c r="B39" s="341"/>
      <c r="C39" s="341"/>
      <c r="D39" s="361"/>
      <c r="G39" s="242"/>
    </row>
    <row r="40" spans="1:10" s="235" customFormat="1" ht="12" customHeight="1" x14ac:dyDescent="0.2">
      <c r="A40" s="228" t="s">
        <v>462</v>
      </c>
      <c r="B40" s="368"/>
      <c r="C40" s="368"/>
      <c r="D40" s="361"/>
    </row>
    <row r="41" spans="1:10" s="235" customFormat="1" ht="12" customHeight="1" x14ac:dyDescent="0.2">
      <c r="A41" s="617" t="s">
        <v>1313</v>
      </c>
      <c r="B41" s="617"/>
      <c r="C41" s="617"/>
      <c r="D41" s="617"/>
      <c r="H41" s="202" t="s">
        <v>844</v>
      </c>
      <c r="I41" s="389">
        <v>657911428.27700031</v>
      </c>
    </row>
    <row r="42" spans="1:10" s="235" customFormat="1" ht="12.75" customHeight="1" x14ac:dyDescent="0.2">
      <c r="A42" s="200"/>
      <c r="B42" s="327"/>
      <c r="C42" s="200"/>
      <c r="D42" s="361"/>
      <c r="H42" s="202" t="s">
        <v>830</v>
      </c>
      <c r="I42" s="389">
        <v>129369693.37699997</v>
      </c>
      <c r="J42" s="202"/>
    </row>
    <row r="43" spans="1:10" s="235" customFormat="1" ht="13.5" customHeight="1" x14ac:dyDescent="0.2">
      <c r="A43" s="200"/>
      <c r="B43" s="327"/>
      <c r="C43" s="200"/>
      <c r="D43" s="361"/>
      <c r="H43" s="202" t="s">
        <v>837</v>
      </c>
      <c r="I43" s="389">
        <v>88643702.588999957</v>
      </c>
      <c r="J43" s="202"/>
    </row>
    <row r="44" spans="1:10" x14ac:dyDescent="0.2">
      <c r="H44" s="202" t="s">
        <v>839</v>
      </c>
      <c r="I44" s="389">
        <v>56239562.096999995</v>
      </c>
    </row>
    <row r="45" spans="1:10" x14ac:dyDescent="0.2">
      <c r="H45" s="202" t="s">
        <v>115</v>
      </c>
      <c r="I45" s="389">
        <v>28611027.548999999</v>
      </c>
    </row>
    <row r="46" spans="1:10" x14ac:dyDescent="0.2">
      <c r="H46" s="235" t="s">
        <v>931</v>
      </c>
      <c r="I46" s="389">
        <v>26191831.601999991</v>
      </c>
    </row>
    <row r="47" spans="1:10" x14ac:dyDescent="0.2">
      <c r="H47" s="202" t="s">
        <v>932</v>
      </c>
      <c r="I47" s="389">
        <v>16357508.806000002</v>
      </c>
    </row>
    <row r="48" spans="1:10" x14ac:dyDescent="0.2">
      <c r="H48" s="202" t="s">
        <v>933</v>
      </c>
      <c r="I48" s="389">
        <v>13409490.843</v>
      </c>
    </row>
    <row r="49" spans="8:10" x14ac:dyDescent="0.2">
      <c r="H49" s="202" t="s">
        <v>1132</v>
      </c>
      <c r="I49" s="389">
        <v>8667225.7589999437</v>
      </c>
    </row>
    <row r="50" spans="8:10" x14ac:dyDescent="0.2">
      <c r="I50" s="389"/>
    </row>
    <row r="51" spans="8:10" x14ac:dyDescent="0.2">
      <c r="I51" s="389"/>
      <c r="J51" s="389"/>
    </row>
    <row r="52" spans="8:10" x14ac:dyDescent="0.2">
      <c r="I52" s="389"/>
    </row>
    <row r="67" spans="1:3" x14ac:dyDescent="0.2">
      <c r="A67" s="213" t="s">
        <v>683</v>
      </c>
      <c r="B67" s="370"/>
      <c r="C67" s="338"/>
    </row>
    <row r="68" spans="1:3" x14ac:dyDescent="0.2">
      <c r="A68" s="160" t="s">
        <v>985</v>
      </c>
      <c r="B68" s="370"/>
      <c r="C68" s="338"/>
    </row>
    <row r="70" spans="1:3" x14ac:dyDescent="0.2">
      <c r="A70" s="344"/>
    </row>
  </sheetData>
  <sortState ref="H41:I51">
    <sortCondition descending="1" ref="I41:I51"/>
  </sortState>
  <mergeCells count="1">
    <mergeCell ref="A41:D41"/>
  </mergeCells>
  <printOptions horizontalCentered="1"/>
  <pageMargins left="0.78740157480314965" right="0.78740157480314965" top="0.59055118110236227" bottom="0.59055118110236227" header="0" footer="0.39370078740157483"/>
  <pageSetup paperSize="9" scale="92" orientation="portrait" r:id="rId1"/>
  <headerFooter alignWithMargins="0">
    <oddFooter xml:space="preserve">&amp;R&amp;8 &amp;P+107  </oddFooter>
  </headerFooter>
  <ignoredErrors>
    <ignoredError sqref="C10 B10 B15" formulaRange="1"/>
    <ignoredError sqref="D13 D27 D22" formula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9">
    <tabColor rgb="FF92D050"/>
  </sheetPr>
  <dimension ref="A1:I2477"/>
  <sheetViews>
    <sheetView topLeftCell="A655" workbookViewId="0">
      <selection activeCell="A696" sqref="A696"/>
    </sheetView>
  </sheetViews>
  <sheetFormatPr baseColWidth="10" defaultRowHeight="12.75" x14ac:dyDescent="0.2"/>
  <cols>
    <col min="2" max="2" width="76" customWidth="1"/>
    <col min="3" max="3" width="20.140625" bestFit="1" customWidth="1"/>
    <col min="4" max="4" width="15.28515625" bestFit="1" customWidth="1"/>
    <col min="5" max="5" width="13" bestFit="1" customWidth="1"/>
    <col min="8" max="9" width="13.7109375" bestFit="1" customWidth="1"/>
  </cols>
  <sheetData>
    <row r="1" spans="1:5" x14ac:dyDescent="0.2">
      <c r="A1" s="470" t="s">
        <v>952</v>
      </c>
      <c r="B1" s="303"/>
      <c r="C1" s="371"/>
      <c r="D1" s="305"/>
      <c r="E1" s="305"/>
    </row>
    <row r="2" spans="1:5" x14ac:dyDescent="0.2">
      <c r="A2" s="473"/>
      <c r="B2" s="474"/>
      <c r="C2" s="484"/>
      <c r="D2" s="485"/>
      <c r="E2" s="485"/>
    </row>
    <row r="3" spans="1:5" x14ac:dyDescent="0.2">
      <c r="A3" s="476" t="s">
        <v>512</v>
      </c>
      <c r="B3" s="621" t="s">
        <v>1228</v>
      </c>
      <c r="C3" s="621"/>
      <c r="D3" s="621"/>
      <c r="E3" s="475"/>
    </row>
    <row r="4" spans="1:5" ht="7.5" customHeight="1" x14ac:dyDescent="0.2">
      <c r="A4" s="318"/>
      <c r="B4" s="318"/>
      <c r="C4" s="349"/>
      <c r="D4" s="322"/>
      <c r="E4" s="322"/>
    </row>
    <row r="5" spans="1:5" x14ac:dyDescent="0.2">
      <c r="A5" s="435" t="s">
        <v>565</v>
      </c>
      <c r="B5" s="514" t="s">
        <v>566</v>
      </c>
      <c r="C5" s="514" t="s">
        <v>854</v>
      </c>
      <c r="D5" s="515" t="s">
        <v>790</v>
      </c>
      <c r="E5" s="516" t="s">
        <v>568</v>
      </c>
    </row>
    <row r="6" spans="1:5" s="31" customFormat="1" ht="6.75" customHeight="1" x14ac:dyDescent="0.2">
      <c r="A6" s="491"/>
      <c r="B6" s="491"/>
      <c r="C6" s="491"/>
      <c r="D6" s="507"/>
      <c r="E6" s="507"/>
    </row>
    <row r="7" spans="1:5" s="31" customFormat="1" x14ac:dyDescent="0.2">
      <c r="A7" s="491"/>
      <c r="B7" s="511" t="s">
        <v>1300</v>
      </c>
      <c r="C7" s="491"/>
      <c r="D7" s="494">
        <f>SUM(D8:D23)</f>
        <v>470923.97399999999</v>
      </c>
      <c r="E7" s="494">
        <f>SUM(E8:E23)</f>
        <v>1451756.094</v>
      </c>
    </row>
    <row r="8" spans="1:5" x14ac:dyDescent="0.2">
      <c r="A8" s="460">
        <v>4401210000</v>
      </c>
      <c r="B8" s="460" t="s">
        <v>1102</v>
      </c>
      <c r="C8" s="460" t="s">
        <v>707</v>
      </c>
      <c r="D8" s="463">
        <v>14.166</v>
      </c>
      <c r="E8" s="463">
        <v>40</v>
      </c>
    </row>
    <row r="9" spans="1:5" x14ac:dyDescent="0.2">
      <c r="A9" s="460"/>
      <c r="B9" s="460"/>
      <c r="C9" s="460" t="s">
        <v>692</v>
      </c>
      <c r="D9" s="463">
        <v>7852.1260000000002</v>
      </c>
      <c r="E9" s="463">
        <v>14760</v>
      </c>
    </row>
    <row r="10" spans="1:5" x14ac:dyDescent="0.2">
      <c r="A10" s="460"/>
      <c r="B10" s="460"/>
      <c r="C10" s="460" t="s">
        <v>687</v>
      </c>
      <c r="D10" s="463">
        <v>5774.44</v>
      </c>
      <c r="E10" s="463">
        <v>882</v>
      </c>
    </row>
    <row r="11" spans="1:5" x14ac:dyDescent="0.2">
      <c r="A11" s="460">
        <v>4401220000</v>
      </c>
      <c r="B11" s="460" t="s">
        <v>940</v>
      </c>
      <c r="C11" s="460" t="s">
        <v>707</v>
      </c>
      <c r="D11" s="463">
        <v>22991.781999999999</v>
      </c>
      <c r="E11" s="463">
        <v>35535</v>
      </c>
    </row>
    <row r="12" spans="1:5" x14ac:dyDescent="0.2">
      <c r="A12" s="460"/>
      <c r="B12" s="460"/>
      <c r="C12" s="460" t="s">
        <v>692</v>
      </c>
      <c r="D12" s="463">
        <v>3566.75</v>
      </c>
      <c r="E12" s="463">
        <v>700</v>
      </c>
    </row>
    <row r="13" spans="1:5" x14ac:dyDescent="0.2">
      <c r="A13" s="460"/>
      <c r="B13" s="460"/>
      <c r="C13" s="460" t="s">
        <v>687</v>
      </c>
      <c r="D13" s="463">
        <v>17110.135999999999</v>
      </c>
      <c r="E13" s="463">
        <v>3346.1469999999999</v>
      </c>
    </row>
    <row r="14" spans="1:5" x14ac:dyDescent="0.2">
      <c r="A14" s="460"/>
      <c r="B14" s="460"/>
      <c r="C14" s="460" t="s">
        <v>712</v>
      </c>
      <c r="D14" s="463">
        <v>1251.5889999999999</v>
      </c>
      <c r="E14" s="463">
        <v>140</v>
      </c>
    </row>
    <row r="15" spans="1:5" x14ac:dyDescent="0.2">
      <c r="A15" s="460">
        <v>4401310000</v>
      </c>
      <c r="B15" s="460" t="s">
        <v>1098</v>
      </c>
      <c r="C15" s="460" t="s">
        <v>707</v>
      </c>
      <c r="D15" s="463">
        <v>5924.8239999999996</v>
      </c>
      <c r="E15" s="463">
        <v>5698.4</v>
      </c>
    </row>
    <row r="16" spans="1:5" x14ac:dyDescent="0.2">
      <c r="A16" s="460"/>
      <c r="B16" s="460"/>
      <c r="C16" s="460" t="s">
        <v>687</v>
      </c>
      <c r="D16" s="463">
        <v>3274.6619999999998</v>
      </c>
      <c r="E16" s="463">
        <v>4536</v>
      </c>
    </row>
    <row r="17" spans="1:5" x14ac:dyDescent="0.2">
      <c r="A17" s="460">
        <v>4401390000</v>
      </c>
      <c r="B17" s="460" t="s">
        <v>569</v>
      </c>
      <c r="C17" s="460" t="s">
        <v>707</v>
      </c>
      <c r="D17" s="463">
        <v>25524.42</v>
      </c>
      <c r="E17" s="463">
        <v>48150</v>
      </c>
    </row>
    <row r="18" spans="1:5" x14ac:dyDescent="0.2">
      <c r="A18" s="460"/>
      <c r="B18" s="460"/>
      <c r="C18" s="460" t="s">
        <v>697</v>
      </c>
      <c r="D18" s="463">
        <v>3541.17</v>
      </c>
      <c r="E18" s="463">
        <v>264</v>
      </c>
    </row>
    <row r="19" spans="1:5" x14ac:dyDescent="0.2">
      <c r="A19" s="460"/>
      <c r="B19" s="460"/>
      <c r="C19" s="460" t="s">
        <v>692</v>
      </c>
      <c r="D19" s="463">
        <v>3623.77</v>
      </c>
      <c r="E19" s="463">
        <v>342</v>
      </c>
    </row>
    <row r="20" spans="1:5" x14ac:dyDescent="0.2">
      <c r="A20" s="460"/>
      <c r="B20" s="460"/>
      <c r="C20" s="460" t="s">
        <v>689</v>
      </c>
      <c r="D20" s="463">
        <v>13406.478999999999</v>
      </c>
      <c r="E20" s="463">
        <v>50330</v>
      </c>
    </row>
    <row r="21" spans="1:5" x14ac:dyDescent="0.2">
      <c r="A21" s="460"/>
      <c r="B21" s="460"/>
      <c r="C21" s="460" t="s">
        <v>687</v>
      </c>
      <c r="D21" s="463">
        <v>1034.068</v>
      </c>
      <c r="E21" s="463">
        <v>286.54700000000003</v>
      </c>
    </row>
    <row r="22" spans="1:5" x14ac:dyDescent="0.2">
      <c r="A22" s="460"/>
      <c r="B22" s="460"/>
      <c r="C22" s="460" t="s">
        <v>693</v>
      </c>
      <c r="D22" s="463">
        <v>4632.2920000000004</v>
      </c>
      <c r="E22" s="463">
        <v>715</v>
      </c>
    </row>
    <row r="23" spans="1:5" x14ac:dyDescent="0.2">
      <c r="A23" s="460"/>
      <c r="B23" s="460"/>
      <c r="C23" s="460" t="s">
        <v>719</v>
      </c>
      <c r="D23" s="463">
        <v>351401.3</v>
      </c>
      <c r="E23" s="463">
        <v>1286031</v>
      </c>
    </row>
    <row r="24" spans="1:5" x14ac:dyDescent="0.2">
      <c r="A24" s="460"/>
      <c r="B24" s="460"/>
      <c r="C24" s="460"/>
      <c r="D24" s="463"/>
      <c r="E24" s="463"/>
    </row>
    <row r="25" spans="1:5" x14ac:dyDescent="0.2">
      <c r="A25" s="460"/>
      <c r="B25" s="460"/>
      <c r="C25" s="460"/>
      <c r="D25" s="496">
        <f>SUM(D26:D36)</f>
        <v>125832.74900000003</v>
      </c>
      <c r="E25" s="496">
        <f>SUM(E26:E36)</f>
        <v>263924.78000000003</v>
      </c>
    </row>
    <row r="26" spans="1:5" x14ac:dyDescent="0.2">
      <c r="A26" s="460">
        <v>4402100000</v>
      </c>
      <c r="B26" s="460" t="s">
        <v>570</v>
      </c>
      <c r="C26" s="460" t="s">
        <v>698</v>
      </c>
      <c r="D26" s="463">
        <v>58.097000000000001</v>
      </c>
      <c r="E26" s="463">
        <v>8.0220000000000002</v>
      </c>
    </row>
    <row r="27" spans="1:5" x14ac:dyDescent="0.2">
      <c r="A27" s="460">
        <v>4402900000</v>
      </c>
      <c r="B27" s="460" t="s">
        <v>571</v>
      </c>
      <c r="C27" s="460" t="s">
        <v>696</v>
      </c>
      <c r="D27" s="463">
        <v>58245.788</v>
      </c>
      <c r="E27" s="463">
        <v>113972</v>
      </c>
    </row>
    <row r="28" spans="1:5" x14ac:dyDescent="0.2">
      <c r="A28" s="460"/>
      <c r="B28" s="460"/>
      <c r="C28" s="460" t="s">
        <v>729</v>
      </c>
      <c r="D28" s="463">
        <v>34698</v>
      </c>
      <c r="E28" s="463">
        <v>117150</v>
      </c>
    </row>
    <row r="29" spans="1:5" x14ac:dyDescent="0.2">
      <c r="A29" s="460"/>
      <c r="B29" s="460"/>
      <c r="C29" s="460" t="s">
        <v>692</v>
      </c>
      <c r="D29" s="463">
        <v>1967.0830000000001</v>
      </c>
      <c r="E29" s="463">
        <v>355.11599999999999</v>
      </c>
    </row>
    <row r="30" spans="1:5" x14ac:dyDescent="0.2">
      <c r="A30" s="460"/>
      <c r="B30" s="460"/>
      <c r="C30" s="460" t="s">
        <v>698</v>
      </c>
      <c r="D30" s="463">
        <v>32.369</v>
      </c>
      <c r="E30" s="463">
        <v>7.5590000000000002</v>
      </c>
    </row>
    <row r="31" spans="1:5" x14ac:dyDescent="0.2">
      <c r="A31" s="460"/>
      <c r="B31" s="460"/>
      <c r="C31" s="460" t="s">
        <v>689</v>
      </c>
      <c r="D31" s="463">
        <v>450.22500000000002</v>
      </c>
      <c r="E31" s="463">
        <v>100</v>
      </c>
    </row>
    <row r="32" spans="1:5" x14ac:dyDescent="0.2">
      <c r="A32" s="460"/>
      <c r="B32" s="460"/>
      <c r="C32" s="460" t="s">
        <v>687</v>
      </c>
      <c r="D32" s="463">
        <v>12039.703</v>
      </c>
      <c r="E32" s="463">
        <v>3958.1729999999998</v>
      </c>
    </row>
    <row r="33" spans="1:5" x14ac:dyDescent="0.2">
      <c r="A33" s="460"/>
      <c r="B33" s="460"/>
      <c r="C33" s="460" t="s">
        <v>702</v>
      </c>
      <c r="D33" s="463">
        <v>25.82</v>
      </c>
      <c r="E33" s="463">
        <v>3.5649999999999999</v>
      </c>
    </row>
    <row r="34" spans="1:5" x14ac:dyDescent="0.2">
      <c r="A34" s="460"/>
      <c r="B34" s="460"/>
      <c r="C34" s="460" t="s">
        <v>715</v>
      </c>
      <c r="D34" s="463">
        <v>4645.3459999999995</v>
      </c>
      <c r="E34" s="463">
        <v>615.6</v>
      </c>
    </row>
    <row r="35" spans="1:5" x14ac:dyDescent="0.2">
      <c r="A35" s="460"/>
      <c r="B35" s="460"/>
      <c r="C35" s="460" t="s">
        <v>691</v>
      </c>
      <c r="D35" s="463">
        <v>188.66800000000001</v>
      </c>
      <c r="E35" s="463">
        <v>4.7450000000000001</v>
      </c>
    </row>
    <row r="36" spans="1:5" x14ac:dyDescent="0.2">
      <c r="A36" s="460"/>
      <c r="B36" s="460"/>
      <c r="C36" s="460" t="s">
        <v>737</v>
      </c>
      <c r="D36" s="463">
        <v>13481.65</v>
      </c>
      <c r="E36" s="463">
        <v>27750</v>
      </c>
    </row>
    <row r="37" spans="1:5" x14ac:dyDescent="0.2">
      <c r="A37" s="460"/>
      <c r="B37" s="460"/>
      <c r="C37" s="460"/>
      <c r="D37" s="463"/>
      <c r="E37" s="463"/>
    </row>
    <row r="38" spans="1:5" x14ac:dyDescent="0.2">
      <c r="A38" s="460"/>
      <c r="B38" s="495" t="s">
        <v>1301</v>
      </c>
      <c r="C38" s="460"/>
      <c r="D38" s="496">
        <f>SUM(D39:D43)</f>
        <v>13409490.843</v>
      </c>
      <c r="E38" s="496">
        <f>SUM(E39:E43)</f>
        <v>24385929.662999999</v>
      </c>
    </row>
    <row r="39" spans="1:5" x14ac:dyDescent="0.2">
      <c r="A39" s="460">
        <v>4403100000</v>
      </c>
      <c r="B39" s="460" t="s">
        <v>941</v>
      </c>
      <c r="C39" s="460" t="s">
        <v>697</v>
      </c>
      <c r="D39" s="463">
        <v>1050599.21</v>
      </c>
      <c r="E39" s="463">
        <v>558581</v>
      </c>
    </row>
    <row r="40" spans="1:5" x14ac:dyDescent="0.2">
      <c r="A40" s="460"/>
      <c r="B40" s="460"/>
      <c r="C40" s="460" t="s">
        <v>692</v>
      </c>
      <c r="D40" s="463">
        <v>6720955.7450000001</v>
      </c>
      <c r="E40" s="463">
        <v>15939870.625</v>
      </c>
    </row>
    <row r="41" spans="1:5" x14ac:dyDescent="0.2">
      <c r="A41" s="460"/>
      <c r="B41" s="460"/>
      <c r="C41" s="460" t="s">
        <v>695</v>
      </c>
      <c r="D41" s="463">
        <v>23079.102999999999</v>
      </c>
      <c r="E41" s="463">
        <v>37302</v>
      </c>
    </row>
    <row r="42" spans="1:5" s="334" customFormat="1" ht="12.75" customHeight="1" x14ac:dyDescent="0.2">
      <c r="A42" s="571" t="s">
        <v>985</v>
      </c>
      <c r="B42" s="572"/>
      <c r="C42" s="573"/>
      <c r="D42" s="574"/>
      <c r="E42" s="574" t="s">
        <v>1578</v>
      </c>
    </row>
    <row r="43" spans="1:5" x14ac:dyDescent="0.2">
      <c r="A43" s="460"/>
      <c r="B43" s="460"/>
      <c r="C43" s="460" t="s">
        <v>687</v>
      </c>
      <c r="D43" s="463">
        <v>5614856.7850000001</v>
      </c>
      <c r="E43" s="463">
        <v>7850176.0379999997</v>
      </c>
    </row>
    <row r="44" spans="1:5" x14ac:dyDescent="0.2">
      <c r="A44" s="460"/>
      <c r="B44" s="460"/>
      <c r="C44" s="460"/>
      <c r="D44" s="463"/>
      <c r="E44" s="463"/>
    </row>
    <row r="45" spans="1:5" x14ac:dyDescent="0.2">
      <c r="A45" s="460"/>
      <c r="B45" s="495" t="s">
        <v>1302</v>
      </c>
      <c r="C45" s="460"/>
      <c r="D45" s="496">
        <f>SUM(D46:D47)</f>
        <v>5655.7760000000007</v>
      </c>
      <c r="E45" s="496">
        <f>SUM(E46:E47)</f>
        <v>6104.4549999999999</v>
      </c>
    </row>
    <row r="46" spans="1:5" x14ac:dyDescent="0.2">
      <c r="A46" s="460">
        <v>4405000000</v>
      </c>
      <c r="B46" s="460" t="s">
        <v>865</v>
      </c>
      <c r="C46" s="460" t="s">
        <v>707</v>
      </c>
      <c r="D46" s="463">
        <v>5471.7790000000005</v>
      </c>
      <c r="E46" s="463">
        <v>6050</v>
      </c>
    </row>
    <row r="47" spans="1:5" x14ac:dyDescent="0.2">
      <c r="A47" s="460"/>
      <c r="B47" s="460"/>
      <c r="C47" s="460" t="s">
        <v>687</v>
      </c>
      <c r="D47" s="463">
        <v>183.99700000000001</v>
      </c>
      <c r="E47" s="463">
        <v>54.454999999999998</v>
      </c>
    </row>
    <row r="48" spans="1:5" x14ac:dyDescent="0.2">
      <c r="A48" s="460"/>
      <c r="B48" s="460"/>
      <c r="C48" s="460"/>
      <c r="D48" s="463"/>
      <c r="E48" s="463"/>
    </row>
    <row r="49" spans="1:5" x14ac:dyDescent="0.2">
      <c r="A49" s="460"/>
      <c r="B49" s="495" t="s">
        <v>1303</v>
      </c>
      <c r="C49" s="460"/>
      <c r="D49" s="496">
        <f>SUM(D50)</f>
        <v>1061122.5049999999</v>
      </c>
      <c r="E49" s="496">
        <f>SUM(E50)</f>
        <v>1138833.814</v>
      </c>
    </row>
    <row r="50" spans="1:5" x14ac:dyDescent="0.2">
      <c r="A50" s="460">
        <v>4406900000</v>
      </c>
      <c r="B50" s="460" t="s">
        <v>866</v>
      </c>
      <c r="C50" s="460" t="s">
        <v>687</v>
      </c>
      <c r="D50" s="463">
        <v>1061122.5049999999</v>
      </c>
      <c r="E50" s="463">
        <v>1138833.814</v>
      </c>
    </row>
    <row r="51" spans="1:5" x14ac:dyDescent="0.2">
      <c r="A51" s="460"/>
      <c r="B51" s="460"/>
      <c r="C51" s="460"/>
      <c r="D51" s="463"/>
      <c r="E51" s="463"/>
    </row>
    <row r="52" spans="1:5" x14ac:dyDescent="0.2">
      <c r="A52" s="460"/>
      <c r="B52" s="495" t="s">
        <v>1304</v>
      </c>
      <c r="C52" s="460"/>
      <c r="D52" s="496">
        <f>SUM(D53:D68)</f>
        <v>28611027.548999995</v>
      </c>
      <c r="E52" s="496">
        <f>SUM(E53:E68)</f>
        <v>46483792.363999993</v>
      </c>
    </row>
    <row r="53" spans="1:5" x14ac:dyDescent="0.2">
      <c r="A53" s="460">
        <v>4407109000</v>
      </c>
      <c r="B53" s="460" t="s">
        <v>572</v>
      </c>
      <c r="C53" s="460" t="s">
        <v>741</v>
      </c>
      <c r="D53" s="463">
        <v>2553.5680000000002</v>
      </c>
      <c r="E53" s="463">
        <v>1527.4</v>
      </c>
    </row>
    <row r="54" spans="1:5" x14ac:dyDescent="0.2">
      <c r="A54" s="460"/>
      <c r="B54" s="460"/>
      <c r="C54" s="460" t="s">
        <v>733</v>
      </c>
      <c r="D54" s="463">
        <v>209322.47</v>
      </c>
      <c r="E54" s="463">
        <v>411903.5</v>
      </c>
    </row>
    <row r="55" spans="1:5" x14ac:dyDescent="0.2">
      <c r="A55" s="460"/>
      <c r="B55" s="460"/>
      <c r="C55" s="460" t="s">
        <v>697</v>
      </c>
      <c r="D55" s="463">
        <v>168009.60000000001</v>
      </c>
      <c r="E55" s="463">
        <v>295650</v>
      </c>
    </row>
    <row r="56" spans="1:5" x14ac:dyDescent="0.2">
      <c r="A56" s="460"/>
      <c r="B56" s="460"/>
      <c r="C56" s="460" t="s">
        <v>692</v>
      </c>
      <c r="D56" s="463">
        <v>22825393.859999999</v>
      </c>
      <c r="E56" s="463">
        <v>38361998.399999999</v>
      </c>
    </row>
    <row r="57" spans="1:5" x14ac:dyDescent="0.2">
      <c r="A57" s="460"/>
      <c r="B57" s="460"/>
      <c r="C57" s="460" t="s">
        <v>698</v>
      </c>
      <c r="D57" s="463">
        <v>1402.826</v>
      </c>
      <c r="E57" s="463">
        <v>678</v>
      </c>
    </row>
    <row r="58" spans="1:5" x14ac:dyDescent="0.2">
      <c r="A58" s="460"/>
      <c r="B58" s="460"/>
      <c r="C58" s="460" t="s">
        <v>710</v>
      </c>
      <c r="D58" s="463">
        <v>178.37</v>
      </c>
      <c r="E58" s="463">
        <v>56.488</v>
      </c>
    </row>
    <row r="59" spans="1:5" x14ac:dyDescent="0.2">
      <c r="A59" s="460"/>
      <c r="B59" s="460"/>
      <c r="C59" s="460" t="s">
        <v>687</v>
      </c>
      <c r="D59" s="463">
        <v>1759953.2239999999</v>
      </c>
      <c r="E59" s="463">
        <v>2843291.602</v>
      </c>
    </row>
    <row r="60" spans="1:5" x14ac:dyDescent="0.2">
      <c r="A60" s="460"/>
      <c r="B60" s="460"/>
      <c r="C60" s="460" t="s">
        <v>735</v>
      </c>
      <c r="D60" s="463">
        <v>29700.04</v>
      </c>
      <c r="E60" s="463">
        <v>35217</v>
      </c>
    </row>
    <row r="61" spans="1:5" x14ac:dyDescent="0.2">
      <c r="A61" s="460"/>
      <c r="B61" s="460"/>
      <c r="C61" s="460" t="s">
        <v>704</v>
      </c>
      <c r="D61" s="463">
        <v>1719540.9580000001</v>
      </c>
      <c r="E61" s="463">
        <v>2327038</v>
      </c>
    </row>
    <row r="62" spans="1:5" x14ac:dyDescent="0.2">
      <c r="A62" s="460"/>
      <c r="B62" s="460"/>
      <c r="C62" s="460" t="s">
        <v>731</v>
      </c>
      <c r="D62" s="463">
        <v>391475.87599999999</v>
      </c>
      <c r="E62" s="463">
        <v>1043792</v>
      </c>
    </row>
    <row r="63" spans="1:5" x14ac:dyDescent="0.2">
      <c r="A63" s="460">
        <v>4407290000</v>
      </c>
      <c r="B63" s="460" t="s">
        <v>575</v>
      </c>
      <c r="C63" s="460" t="s">
        <v>1106</v>
      </c>
      <c r="D63" s="463">
        <v>28620.148000000001</v>
      </c>
      <c r="E63" s="463">
        <v>614.00099999999998</v>
      </c>
    </row>
    <row r="64" spans="1:5" x14ac:dyDescent="0.2">
      <c r="A64" s="460">
        <v>4407990000</v>
      </c>
      <c r="B64" s="460" t="s">
        <v>576</v>
      </c>
      <c r="C64" s="460" t="s">
        <v>733</v>
      </c>
      <c r="D64" s="463">
        <v>423040.5</v>
      </c>
      <c r="E64" s="463">
        <v>552533.06999999995</v>
      </c>
    </row>
    <row r="65" spans="1:5" x14ac:dyDescent="0.2">
      <c r="A65" s="460"/>
      <c r="B65" s="460"/>
      <c r="C65" s="460" t="s">
        <v>692</v>
      </c>
      <c r="D65" s="463">
        <v>173764.231</v>
      </c>
      <c r="E65" s="463">
        <v>113500</v>
      </c>
    </row>
    <row r="66" spans="1:5" x14ac:dyDescent="0.2">
      <c r="A66" s="460"/>
      <c r="B66" s="460"/>
      <c r="C66" s="460" t="s">
        <v>689</v>
      </c>
      <c r="D66" s="463">
        <v>349232.511</v>
      </c>
      <c r="E66" s="463">
        <v>283598.78600000002</v>
      </c>
    </row>
    <row r="67" spans="1:5" x14ac:dyDescent="0.2">
      <c r="A67" s="460"/>
      <c r="B67" s="460"/>
      <c r="C67" s="460" t="s">
        <v>687</v>
      </c>
      <c r="D67" s="463">
        <v>2557.31</v>
      </c>
      <c r="E67" s="463">
        <v>420.61700000000002</v>
      </c>
    </row>
    <row r="68" spans="1:5" x14ac:dyDescent="0.2">
      <c r="A68" s="460">
        <v>4408101000</v>
      </c>
      <c r="B68" s="460" t="s">
        <v>867</v>
      </c>
      <c r="C68" s="460" t="s">
        <v>698</v>
      </c>
      <c r="D68" s="463">
        <v>526282.05700000003</v>
      </c>
      <c r="E68" s="463">
        <v>211973.5</v>
      </c>
    </row>
    <row r="69" spans="1:5" x14ac:dyDescent="0.2">
      <c r="A69" s="460"/>
      <c r="B69" s="460"/>
      <c r="C69" s="460"/>
      <c r="D69" s="463"/>
      <c r="E69" s="463"/>
    </row>
    <row r="70" spans="1:5" x14ac:dyDescent="0.2">
      <c r="A70" s="460"/>
      <c r="B70" s="495" t="s">
        <v>1279</v>
      </c>
      <c r="C70" s="460"/>
      <c r="D70" s="496">
        <f>SUM(D71:D81)</f>
        <v>1292084.125</v>
      </c>
      <c r="E70" s="496">
        <f>SUM(E71:E81)</f>
        <v>862526.29299999995</v>
      </c>
    </row>
    <row r="71" spans="1:5" x14ac:dyDescent="0.2">
      <c r="A71" s="460">
        <v>4408109000</v>
      </c>
      <c r="B71" s="460" t="s">
        <v>577</v>
      </c>
      <c r="C71" s="460" t="s">
        <v>733</v>
      </c>
      <c r="D71" s="463">
        <v>53.531999999999996</v>
      </c>
      <c r="E71" s="463">
        <v>22.454000000000001</v>
      </c>
    </row>
    <row r="72" spans="1:5" x14ac:dyDescent="0.2">
      <c r="A72" s="460"/>
      <c r="B72" s="460"/>
      <c r="C72" s="460" t="s">
        <v>698</v>
      </c>
      <c r="D72" s="463">
        <v>33406.620000000003</v>
      </c>
      <c r="E72" s="463">
        <v>5074.3</v>
      </c>
    </row>
    <row r="73" spans="1:5" x14ac:dyDescent="0.2">
      <c r="A73" s="460"/>
      <c r="B73" s="460"/>
      <c r="C73" s="460" t="s">
        <v>695</v>
      </c>
      <c r="D73" s="463">
        <v>346.59</v>
      </c>
      <c r="E73" s="463">
        <v>61</v>
      </c>
    </row>
    <row r="74" spans="1:5" x14ac:dyDescent="0.2">
      <c r="A74" s="460"/>
      <c r="B74" s="460"/>
      <c r="C74" s="460" t="s">
        <v>689</v>
      </c>
      <c r="D74" s="463">
        <v>578731.37300000002</v>
      </c>
      <c r="E74" s="463">
        <v>461082.75</v>
      </c>
    </row>
    <row r="75" spans="1:5" x14ac:dyDescent="0.2">
      <c r="A75" s="460">
        <v>4408390000</v>
      </c>
      <c r="B75" s="460" t="s">
        <v>578</v>
      </c>
      <c r="C75" s="460" t="s">
        <v>689</v>
      </c>
      <c r="D75" s="463">
        <v>36761.29</v>
      </c>
      <c r="E75" s="463">
        <v>13611</v>
      </c>
    </row>
    <row r="76" spans="1:5" x14ac:dyDescent="0.2">
      <c r="A76" s="460">
        <v>4408900000</v>
      </c>
      <c r="B76" s="460" t="s">
        <v>579</v>
      </c>
      <c r="C76" s="460" t="s">
        <v>692</v>
      </c>
      <c r="D76" s="463">
        <v>927.03899999999999</v>
      </c>
      <c r="E76" s="463">
        <v>390</v>
      </c>
    </row>
    <row r="77" spans="1:5" x14ac:dyDescent="0.2">
      <c r="A77" s="460"/>
      <c r="B77" s="460"/>
      <c r="C77" s="460" t="s">
        <v>698</v>
      </c>
      <c r="D77" s="463">
        <v>92650.686000000002</v>
      </c>
      <c r="E77" s="463">
        <v>15135.95</v>
      </c>
    </row>
    <row r="78" spans="1:5" s="334" customFormat="1" ht="12.75" customHeight="1" x14ac:dyDescent="0.2">
      <c r="A78" s="571" t="s">
        <v>985</v>
      </c>
      <c r="B78" s="572"/>
      <c r="C78" s="573"/>
      <c r="D78" s="574"/>
      <c r="E78" s="574" t="s">
        <v>1578</v>
      </c>
    </row>
    <row r="79" spans="1:5" x14ac:dyDescent="0.2">
      <c r="A79" s="460"/>
      <c r="B79" s="460"/>
      <c r="C79" s="460" t="s">
        <v>689</v>
      </c>
      <c r="D79" s="463">
        <v>504377.71</v>
      </c>
      <c r="E79" s="463">
        <v>356107.58</v>
      </c>
    </row>
    <row r="80" spans="1:5" x14ac:dyDescent="0.2">
      <c r="A80" s="460"/>
      <c r="B80" s="460"/>
      <c r="C80" s="460" t="s">
        <v>687</v>
      </c>
      <c r="D80" s="463">
        <v>22526.73</v>
      </c>
      <c r="E80" s="463">
        <v>6827.1940000000004</v>
      </c>
    </row>
    <row r="81" spans="1:6" x14ac:dyDescent="0.2">
      <c r="A81" s="460"/>
      <c r="B81" s="460"/>
      <c r="C81" s="460" t="s">
        <v>712</v>
      </c>
      <c r="D81" s="463">
        <v>22302.555</v>
      </c>
      <c r="E81" s="463">
        <v>4214.0649999999996</v>
      </c>
    </row>
    <row r="82" spans="1:6" x14ac:dyDescent="0.2">
      <c r="A82" s="460"/>
      <c r="B82" s="460"/>
      <c r="C82" s="460"/>
      <c r="D82" s="463"/>
      <c r="E82" s="463"/>
    </row>
    <row r="83" spans="1:6" x14ac:dyDescent="0.2">
      <c r="A83" s="460"/>
      <c r="B83" s="495" t="s">
        <v>1305</v>
      </c>
      <c r="C83" s="460"/>
      <c r="D83" s="496">
        <f>SUM(D84:D98)</f>
        <v>487136.51700000011</v>
      </c>
      <c r="E83" s="496">
        <f>SUM(E84:E98)</f>
        <v>292482.08799999993</v>
      </c>
    </row>
    <row r="84" spans="1:6" x14ac:dyDescent="0.2">
      <c r="A84" s="460">
        <v>4409102000</v>
      </c>
      <c r="B84" s="460" t="s">
        <v>868</v>
      </c>
      <c r="C84" s="460" t="s">
        <v>692</v>
      </c>
      <c r="D84" s="463">
        <v>120316.17200000001</v>
      </c>
      <c r="E84" s="463">
        <v>107317.8</v>
      </c>
    </row>
    <row r="85" spans="1:6" x14ac:dyDescent="0.2">
      <c r="A85" s="460">
        <v>4409109000</v>
      </c>
      <c r="B85" s="460" t="s">
        <v>580</v>
      </c>
      <c r="C85" s="460" t="s">
        <v>707</v>
      </c>
      <c r="D85" s="463">
        <v>1406.039</v>
      </c>
      <c r="E85" s="463">
        <v>498.4</v>
      </c>
    </row>
    <row r="86" spans="1:6" x14ac:dyDescent="0.2">
      <c r="A86" s="460"/>
      <c r="B86" s="460"/>
      <c r="C86" s="460" t="s">
        <v>733</v>
      </c>
      <c r="D86" s="463">
        <v>67176.91</v>
      </c>
      <c r="E86" s="463">
        <v>47463.576999999997</v>
      </c>
    </row>
    <row r="87" spans="1:6" x14ac:dyDescent="0.2">
      <c r="A87" s="460"/>
      <c r="B87" s="460"/>
      <c r="C87" s="460" t="s">
        <v>692</v>
      </c>
      <c r="D87" s="463">
        <v>17635.924999999999</v>
      </c>
      <c r="E87" s="463">
        <v>12502.179</v>
      </c>
    </row>
    <row r="88" spans="1:6" x14ac:dyDescent="0.2">
      <c r="A88" s="460"/>
      <c r="B88" s="460"/>
      <c r="C88" s="460" t="s">
        <v>698</v>
      </c>
      <c r="D88" s="463">
        <v>59252.470999999998</v>
      </c>
      <c r="E88" s="463">
        <v>11257.94</v>
      </c>
    </row>
    <row r="89" spans="1:6" x14ac:dyDescent="0.2">
      <c r="A89" s="460"/>
      <c r="B89" s="460"/>
      <c r="C89" s="460" t="s">
        <v>689</v>
      </c>
      <c r="D89" s="463">
        <v>1159.6420000000001</v>
      </c>
      <c r="E89" s="463">
        <v>1104.9190000000001</v>
      </c>
    </row>
    <row r="90" spans="1:6" x14ac:dyDescent="0.2">
      <c r="A90" s="460">
        <v>4409210000</v>
      </c>
      <c r="B90" s="460" t="s">
        <v>869</v>
      </c>
      <c r="C90" s="460" t="s">
        <v>698</v>
      </c>
      <c r="D90" s="463">
        <v>194069.459</v>
      </c>
      <c r="E90" s="463">
        <v>108992.289</v>
      </c>
    </row>
    <row r="91" spans="1:6" x14ac:dyDescent="0.2">
      <c r="A91" s="460">
        <v>4409291000</v>
      </c>
      <c r="B91" s="460" t="s">
        <v>581</v>
      </c>
      <c r="C91" s="460" t="s">
        <v>710</v>
      </c>
      <c r="D91" s="463">
        <v>188.73400000000001</v>
      </c>
      <c r="E91" s="463">
        <v>114.011</v>
      </c>
    </row>
    <row r="92" spans="1:6" x14ac:dyDescent="0.2">
      <c r="A92" s="460"/>
      <c r="B92" s="460"/>
      <c r="C92" s="460" t="s">
        <v>689</v>
      </c>
      <c r="D92" s="463">
        <v>584.82399999999996</v>
      </c>
      <c r="E92" s="463">
        <v>64.894000000000005</v>
      </c>
      <c r="F92" s="5"/>
    </row>
    <row r="93" spans="1:6" x14ac:dyDescent="0.2">
      <c r="A93" s="460">
        <v>4409299000</v>
      </c>
      <c r="B93" s="460" t="s">
        <v>583</v>
      </c>
      <c r="C93" s="460" t="s">
        <v>707</v>
      </c>
      <c r="D93" s="463">
        <v>1006.629</v>
      </c>
      <c r="E93" s="463">
        <v>92.926000000000002</v>
      </c>
    </row>
    <row r="94" spans="1:6" x14ac:dyDescent="0.2">
      <c r="A94" s="460"/>
      <c r="B94" s="460"/>
      <c r="C94" s="460" t="s">
        <v>706</v>
      </c>
      <c r="D94" s="463">
        <v>164.91900000000001</v>
      </c>
      <c r="E94" s="463">
        <v>100.042</v>
      </c>
    </row>
    <row r="95" spans="1:6" x14ac:dyDescent="0.2">
      <c r="A95" s="460"/>
      <c r="B95" s="460"/>
      <c r="C95" s="460" t="s">
        <v>698</v>
      </c>
      <c r="D95" s="463">
        <v>2549.4</v>
      </c>
      <c r="E95" s="463">
        <v>321.10000000000002</v>
      </c>
    </row>
    <row r="96" spans="1:6" x14ac:dyDescent="0.2">
      <c r="A96" s="460"/>
      <c r="B96" s="460"/>
      <c r="C96" s="460" t="s">
        <v>710</v>
      </c>
      <c r="D96" s="463">
        <v>3348.0790000000002</v>
      </c>
      <c r="E96" s="463">
        <v>1060.3030000000001</v>
      </c>
    </row>
    <row r="97" spans="1:5" x14ac:dyDescent="0.2">
      <c r="A97" s="460"/>
      <c r="B97" s="460"/>
      <c r="C97" s="460" t="s">
        <v>687</v>
      </c>
      <c r="D97" s="463">
        <v>13781.984</v>
      </c>
      <c r="E97" s="463">
        <v>989.70799999999997</v>
      </c>
    </row>
    <row r="98" spans="1:5" x14ac:dyDescent="0.2">
      <c r="A98" s="460"/>
      <c r="B98" s="460"/>
      <c r="C98" s="460" t="s">
        <v>712</v>
      </c>
      <c r="D98" s="463">
        <v>4495.33</v>
      </c>
      <c r="E98" s="463">
        <v>602</v>
      </c>
    </row>
    <row r="99" spans="1:5" x14ac:dyDescent="0.2">
      <c r="A99" s="460"/>
      <c r="B99" s="460"/>
      <c r="C99" s="460"/>
      <c r="D99" s="463"/>
      <c r="E99" s="463"/>
    </row>
    <row r="100" spans="1:5" x14ac:dyDescent="0.2">
      <c r="A100" s="460"/>
      <c r="B100" s="495" t="s">
        <v>1280</v>
      </c>
      <c r="C100" s="460"/>
      <c r="D100" s="496">
        <f>SUM(D101:D199)</f>
        <v>129369693.37700002</v>
      </c>
      <c r="E100" s="496">
        <f>SUM(E101:E199)</f>
        <v>270151624.40500003</v>
      </c>
    </row>
    <row r="101" spans="1:5" x14ac:dyDescent="0.2">
      <c r="A101" s="460">
        <v>4410110000</v>
      </c>
      <c r="B101" s="460" t="s">
        <v>963</v>
      </c>
      <c r="C101" s="460" t="s">
        <v>707</v>
      </c>
      <c r="D101" s="463">
        <v>12711.95</v>
      </c>
      <c r="E101" s="463">
        <v>23460</v>
      </c>
    </row>
    <row r="102" spans="1:5" x14ac:dyDescent="0.2">
      <c r="A102" s="460"/>
      <c r="B102" s="460"/>
      <c r="C102" s="460" t="s">
        <v>733</v>
      </c>
      <c r="D102" s="463">
        <v>5899243.9970000004</v>
      </c>
      <c r="E102" s="463">
        <v>18597946.068999998</v>
      </c>
    </row>
    <row r="103" spans="1:5" x14ac:dyDescent="0.2">
      <c r="A103" s="460"/>
      <c r="B103" s="460"/>
      <c r="C103" s="460" t="s">
        <v>692</v>
      </c>
      <c r="D103" s="463">
        <v>13026919.857999999</v>
      </c>
      <c r="E103" s="463">
        <v>29426614.550999999</v>
      </c>
    </row>
    <row r="104" spans="1:5" x14ac:dyDescent="0.2">
      <c r="A104" s="460"/>
      <c r="B104" s="460"/>
      <c r="C104" s="460" t="s">
        <v>698</v>
      </c>
      <c r="D104" s="463">
        <v>71436.114000000001</v>
      </c>
      <c r="E104" s="463">
        <v>117270.022</v>
      </c>
    </row>
    <row r="105" spans="1:5" x14ac:dyDescent="0.2">
      <c r="A105" s="460"/>
      <c r="B105" s="460"/>
      <c r="C105" s="460" t="s">
        <v>689</v>
      </c>
      <c r="D105" s="463">
        <v>9838183.7880000006</v>
      </c>
      <c r="E105" s="463">
        <v>22473746.555</v>
      </c>
    </row>
    <row r="106" spans="1:5" x14ac:dyDescent="0.2">
      <c r="A106" s="460"/>
      <c r="B106" s="460"/>
      <c r="C106" s="460" t="s">
        <v>687</v>
      </c>
      <c r="D106" s="463">
        <v>162.58699999999999</v>
      </c>
      <c r="E106" s="463">
        <v>8.3520000000000003</v>
      </c>
    </row>
    <row r="107" spans="1:5" x14ac:dyDescent="0.2">
      <c r="A107" s="460"/>
      <c r="B107" s="460"/>
      <c r="C107" s="460" t="s">
        <v>712</v>
      </c>
      <c r="D107" s="463">
        <v>13299.425999999999</v>
      </c>
      <c r="E107" s="463">
        <v>10668.548000000001</v>
      </c>
    </row>
    <row r="108" spans="1:5" x14ac:dyDescent="0.2">
      <c r="A108" s="460"/>
      <c r="B108" s="460"/>
      <c r="C108" s="460" t="s">
        <v>688</v>
      </c>
      <c r="D108" s="463">
        <v>195845.55</v>
      </c>
      <c r="E108" s="463">
        <v>526821</v>
      </c>
    </row>
    <row r="109" spans="1:5" x14ac:dyDescent="0.2">
      <c r="A109" s="460"/>
      <c r="B109" s="460"/>
      <c r="C109" s="460" t="s">
        <v>725</v>
      </c>
      <c r="D109" s="463">
        <v>6350.6769999999997</v>
      </c>
      <c r="E109" s="463">
        <v>23024.09</v>
      </c>
    </row>
    <row r="110" spans="1:5" x14ac:dyDescent="0.2">
      <c r="A110" s="460">
        <v>4410120000</v>
      </c>
      <c r="B110" s="460" t="s">
        <v>1113</v>
      </c>
      <c r="C110" s="460" t="s">
        <v>707</v>
      </c>
      <c r="D110" s="463">
        <v>108980.28</v>
      </c>
      <c r="E110" s="463">
        <v>249022.9</v>
      </c>
    </row>
    <row r="111" spans="1:5" x14ac:dyDescent="0.2">
      <c r="A111" s="460"/>
      <c r="B111" s="460"/>
      <c r="C111" s="460" t="s">
        <v>733</v>
      </c>
      <c r="D111" s="463">
        <v>1190940.8219999999</v>
      </c>
      <c r="E111" s="463">
        <v>3076513.7179999999</v>
      </c>
    </row>
    <row r="112" spans="1:5" x14ac:dyDescent="0.2">
      <c r="A112" s="460"/>
      <c r="B112" s="460"/>
      <c r="C112" s="460" t="s">
        <v>692</v>
      </c>
      <c r="D112" s="463">
        <v>900.03599999999994</v>
      </c>
      <c r="E112" s="463">
        <v>1936.0830000000001</v>
      </c>
    </row>
    <row r="113" spans="1:5" x14ac:dyDescent="0.2">
      <c r="A113" s="460"/>
      <c r="B113" s="460"/>
      <c r="C113" s="460" t="s">
        <v>698</v>
      </c>
      <c r="D113" s="463">
        <v>50275.271000000001</v>
      </c>
      <c r="E113" s="463">
        <v>137356</v>
      </c>
    </row>
    <row r="114" spans="1:5" s="334" customFormat="1" ht="12.75" customHeight="1" x14ac:dyDescent="0.2">
      <c r="A114" s="571" t="s">
        <v>985</v>
      </c>
      <c r="B114" s="572"/>
      <c r="C114" s="573"/>
      <c r="D114" s="574"/>
      <c r="E114" s="574" t="s">
        <v>1578</v>
      </c>
    </row>
    <row r="115" spans="1:5" x14ac:dyDescent="0.2">
      <c r="A115" s="460"/>
      <c r="B115" s="460"/>
      <c r="C115" s="460" t="s">
        <v>687</v>
      </c>
      <c r="D115" s="463">
        <v>295552.82</v>
      </c>
      <c r="E115" s="463">
        <v>636095.5</v>
      </c>
    </row>
    <row r="116" spans="1:5" x14ac:dyDescent="0.2">
      <c r="A116" s="460"/>
      <c r="B116" s="460"/>
      <c r="C116" s="460" t="s">
        <v>813</v>
      </c>
      <c r="D116" s="463">
        <v>31415.737000000001</v>
      </c>
      <c r="E116" s="463">
        <v>74100</v>
      </c>
    </row>
    <row r="117" spans="1:5" x14ac:dyDescent="0.2">
      <c r="A117" s="460"/>
      <c r="B117" s="460"/>
      <c r="C117" s="460" t="s">
        <v>743</v>
      </c>
      <c r="D117" s="463">
        <v>2436598.969</v>
      </c>
      <c r="E117" s="463">
        <v>5842100</v>
      </c>
    </row>
    <row r="118" spans="1:5" x14ac:dyDescent="0.2">
      <c r="A118" s="460">
        <v>4410190000</v>
      </c>
      <c r="B118" s="460" t="s">
        <v>584</v>
      </c>
      <c r="C118" s="460" t="s">
        <v>733</v>
      </c>
      <c r="D118" s="463">
        <v>2697172.48</v>
      </c>
      <c r="E118" s="463">
        <v>8048000.6320000002</v>
      </c>
    </row>
    <row r="119" spans="1:5" x14ac:dyDescent="0.2">
      <c r="A119" s="460"/>
      <c r="B119" s="460"/>
      <c r="C119" s="460" t="s">
        <v>692</v>
      </c>
      <c r="D119" s="463">
        <v>13819486.302999999</v>
      </c>
      <c r="E119" s="463">
        <v>28587761.103999998</v>
      </c>
    </row>
    <row r="120" spans="1:5" x14ac:dyDescent="0.2">
      <c r="A120" s="460"/>
      <c r="B120" s="460"/>
      <c r="C120" s="460" t="s">
        <v>695</v>
      </c>
      <c r="D120" s="463">
        <v>17.222000000000001</v>
      </c>
      <c r="E120" s="463">
        <v>52.093000000000004</v>
      </c>
    </row>
    <row r="121" spans="1:5" x14ac:dyDescent="0.2">
      <c r="A121" s="460"/>
      <c r="B121" s="460"/>
      <c r="C121" s="460" t="s">
        <v>700</v>
      </c>
      <c r="D121" s="463">
        <v>33788748.119999997</v>
      </c>
      <c r="E121" s="463">
        <v>64109173.939999998</v>
      </c>
    </row>
    <row r="122" spans="1:5" x14ac:dyDescent="0.2">
      <c r="A122" s="460"/>
      <c r="B122" s="460"/>
      <c r="C122" s="460" t="s">
        <v>689</v>
      </c>
      <c r="D122" s="463">
        <v>92841.675000000003</v>
      </c>
      <c r="E122" s="463">
        <v>200480.49100000001</v>
      </c>
    </row>
    <row r="123" spans="1:5" x14ac:dyDescent="0.2">
      <c r="A123" s="460"/>
      <c r="B123" s="460"/>
      <c r="C123" s="460" t="s">
        <v>687</v>
      </c>
      <c r="D123" s="463">
        <v>5.1349999999999998</v>
      </c>
      <c r="E123" s="463">
        <v>8.5999999999999993E-2</v>
      </c>
    </row>
    <row r="124" spans="1:5" x14ac:dyDescent="0.2">
      <c r="A124" s="460"/>
      <c r="B124" s="460"/>
      <c r="C124" s="460" t="s">
        <v>743</v>
      </c>
      <c r="D124" s="463">
        <v>765909.10100000002</v>
      </c>
      <c r="E124" s="463">
        <v>1916470</v>
      </c>
    </row>
    <row r="125" spans="1:5" x14ac:dyDescent="0.2">
      <c r="A125" s="460">
        <v>4410900000</v>
      </c>
      <c r="B125" s="460" t="s">
        <v>870</v>
      </c>
      <c r="C125" s="460" t="s">
        <v>733</v>
      </c>
      <c r="D125" s="463">
        <v>1013325.949</v>
      </c>
      <c r="E125" s="463">
        <v>3676156.2140000002</v>
      </c>
    </row>
    <row r="126" spans="1:5" x14ac:dyDescent="0.2">
      <c r="A126" s="460"/>
      <c r="B126" s="460"/>
      <c r="C126" s="460" t="s">
        <v>698</v>
      </c>
      <c r="D126" s="463">
        <v>16107.231</v>
      </c>
      <c r="E126" s="463">
        <v>21810.469000000001</v>
      </c>
    </row>
    <row r="127" spans="1:5" x14ac:dyDescent="0.2">
      <c r="A127" s="460"/>
      <c r="B127" s="460"/>
      <c r="C127" s="460" t="s">
        <v>687</v>
      </c>
      <c r="D127" s="463">
        <v>143.233</v>
      </c>
      <c r="E127" s="463">
        <v>1.171</v>
      </c>
    </row>
    <row r="128" spans="1:5" x14ac:dyDescent="0.2">
      <c r="A128" s="460"/>
      <c r="B128" s="460"/>
      <c r="C128" s="460" t="s">
        <v>712</v>
      </c>
      <c r="D128" s="463">
        <v>93448.194000000003</v>
      </c>
      <c r="E128" s="463">
        <v>2896.7089999999998</v>
      </c>
    </row>
    <row r="129" spans="1:5" x14ac:dyDescent="0.2">
      <c r="A129" s="460">
        <v>4411120000</v>
      </c>
      <c r="B129" s="460" t="s">
        <v>1099</v>
      </c>
      <c r="C129" s="460" t="s">
        <v>706</v>
      </c>
      <c r="D129" s="463">
        <v>2600.1109999999999</v>
      </c>
      <c r="E129" s="463">
        <v>1230</v>
      </c>
    </row>
    <row r="130" spans="1:5" x14ac:dyDescent="0.2">
      <c r="A130" s="460"/>
      <c r="B130" s="460"/>
      <c r="C130" s="460" t="s">
        <v>733</v>
      </c>
      <c r="D130" s="463">
        <v>2554689.9219999998</v>
      </c>
      <c r="E130" s="463">
        <v>6460255.6500000004</v>
      </c>
    </row>
    <row r="131" spans="1:5" x14ac:dyDescent="0.2">
      <c r="A131" s="460"/>
      <c r="B131" s="460"/>
      <c r="C131" s="460" t="s">
        <v>692</v>
      </c>
      <c r="D131" s="463">
        <v>4014814.3620000002</v>
      </c>
      <c r="E131" s="463">
        <v>7134934.034</v>
      </c>
    </row>
    <row r="132" spans="1:5" x14ac:dyDescent="0.2">
      <c r="A132" s="460"/>
      <c r="B132" s="460"/>
      <c r="C132" s="460" t="s">
        <v>698</v>
      </c>
      <c r="D132" s="463">
        <v>146764.65700000001</v>
      </c>
      <c r="E132" s="463">
        <v>265553.592</v>
      </c>
    </row>
    <row r="133" spans="1:5" x14ac:dyDescent="0.2">
      <c r="A133" s="460"/>
      <c r="B133" s="460"/>
      <c r="C133" s="460" t="s">
        <v>689</v>
      </c>
      <c r="D133" s="463">
        <v>149.50899999999999</v>
      </c>
      <c r="E133" s="463">
        <v>38.862000000000002</v>
      </c>
    </row>
    <row r="134" spans="1:5" x14ac:dyDescent="0.2">
      <c r="A134" s="460"/>
      <c r="B134" s="460"/>
      <c r="C134" s="460" t="s">
        <v>714</v>
      </c>
      <c r="D134" s="463">
        <v>32968.881999999998</v>
      </c>
      <c r="E134" s="463">
        <v>82946.05</v>
      </c>
    </row>
    <row r="135" spans="1:5" x14ac:dyDescent="0.2">
      <c r="A135" s="460"/>
      <c r="B135" s="460"/>
      <c r="C135" s="460" t="s">
        <v>719</v>
      </c>
      <c r="D135" s="463">
        <v>231265.74400000001</v>
      </c>
      <c r="E135" s="463">
        <v>174175</v>
      </c>
    </row>
    <row r="136" spans="1:5" x14ac:dyDescent="0.2">
      <c r="A136" s="460"/>
      <c r="B136" s="460"/>
      <c r="C136" s="460" t="s">
        <v>749</v>
      </c>
      <c r="D136" s="463">
        <v>21.081</v>
      </c>
      <c r="E136" s="463">
        <v>3.621</v>
      </c>
    </row>
    <row r="137" spans="1:5" x14ac:dyDescent="0.2">
      <c r="A137" s="460"/>
      <c r="B137" s="460"/>
      <c r="C137" s="460" t="s">
        <v>737</v>
      </c>
      <c r="D137" s="463">
        <v>3471689.25</v>
      </c>
      <c r="E137" s="463">
        <v>6470540</v>
      </c>
    </row>
    <row r="138" spans="1:5" x14ac:dyDescent="0.2">
      <c r="A138" s="460"/>
      <c r="B138" s="460"/>
      <c r="C138" s="460" t="s">
        <v>704</v>
      </c>
      <c r="D138" s="463">
        <v>27722.33</v>
      </c>
      <c r="E138" s="463">
        <v>64613.955000000002</v>
      </c>
    </row>
    <row r="139" spans="1:5" x14ac:dyDescent="0.2">
      <c r="A139" s="460">
        <v>4411130000</v>
      </c>
      <c r="B139" s="460" t="s">
        <v>1114</v>
      </c>
      <c r="C139" s="460" t="s">
        <v>707</v>
      </c>
      <c r="D139" s="463">
        <v>4831140.091</v>
      </c>
      <c r="E139" s="463">
        <v>6062081.807</v>
      </c>
    </row>
    <row r="140" spans="1:5" x14ac:dyDescent="0.2">
      <c r="A140" s="460"/>
      <c r="B140" s="460"/>
      <c r="C140" s="460" t="s">
        <v>741</v>
      </c>
      <c r="D140" s="463">
        <v>513104.15700000001</v>
      </c>
      <c r="E140" s="463">
        <v>636254.59600000002</v>
      </c>
    </row>
    <row r="141" spans="1:5" x14ac:dyDescent="0.2">
      <c r="A141" s="460"/>
      <c r="B141" s="460"/>
      <c r="C141" s="460" t="s">
        <v>706</v>
      </c>
      <c r="D141" s="463">
        <v>36188.724000000002</v>
      </c>
      <c r="E141" s="463">
        <v>23758.076000000001</v>
      </c>
    </row>
    <row r="142" spans="1:5" x14ac:dyDescent="0.2">
      <c r="A142" s="460"/>
      <c r="B142" s="460"/>
      <c r="C142" s="460" t="s">
        <v>733</v>
      </c>
      <c r="D142" s="463">
        <v>1183198.557</v>
      </c>
      <c r="E142" s="463">
        <v>2773289.6970000002</v>
      </c>
    </row>
    <row r="143" spans="1:5" x14ac:dyDescent="0.2">
      <c r="A143" s="460"/>
      <c r="B143" s="460"/>
      <c r="C143" s="460" t="s">
        <v>692</v>
      </c>
      <c r="D143" s="463">
        <v>1247974.05</v>
      </c>
      <c r="E143" s="463">
        <v>2516323.8080000002</v>
      </c>
    </row>
    <row r="144" spans="1:5" x14ac:dyDescent="0.2">
      <c r="A144" s="460"/>
      <c r="B144" s="460"/>
      <c r="C144" s="460" t="s">
        <v>698</v>
      </c>
      <c r="D144" s="463">
        <v>2976634.7450000001</v>
      </c>
      <c r="E144" s="463">
        <v>4044702.69</v>
      </c>
    </row>
    <row r="145" spans="1:5" x14ac:dyDescent="0.2">
      <c r="A145" s="460"/>
      <c r="B145" s="460"/>
      <c r="C145" s="460" t="s">
        <v>710</v>
      </c>
      <c r="D145" s="463">
        <v>88.718999999999994</v>
      </c>
      <c r="E145" s="463">
        <v>8.2159999999999993</v>
      </c>
    </row>
    <row r="146" spans="1:5" x14ac:dyDescent="0.2">
      <c r="A146" s="460"/>
      <c r="B146" s="460"/>
      <c r="C146" s="460" t="s">
        <v>700</v>
      </c>
      <c r="D146" s="463">
        <v>51401.271000000001</v>
      </c>
      <c r="E146" s="463">
        <v>90018.559999999998</v>
      </c>
    </row>
    <row r="147" spans="1:5" x14ac:dyDescent="0.2">
      <c r="A147" s="460"/>
      <c r="B147" s="460"/>
      <c r="C147" s="460" t="s">
        <v>689</v>
      </c>
      <c r="D147" s="463">
        <v>110038.935</v>
      </c>
      <c r="E147" s="463">
        <v>82853.148000000001</v>
      </c>
    </row>
    <row r="148" spans="1:5" x14ac:dyDescent="0.2">
      <c r="A148" s="460"/>
      <c r="B148" s="460"/>
      <c r="C148" s="460" t="s">
        <v>687</v>
      </c>
      <c r="D148" s="463">
        <v>1550.6659999999999</v>
      </c>
      <c r="E148" s="463">
        <v>252.34800000000001</v>
      </c>
    </row>
    <row r="149" spans="1:5" x14ac:dyDescent="0.2">
      <c r="A149" s="460"/>
      <c r="B149" s="460"/>
      <c r="C149" s="460" t="s">
        <v>712</v>
      </c>
      <c r="D149" s="463">
        <v>174149.92800000001</v>
      </c>
      <c r="E149" s="463">
        <v>21494.330999999998</v>
      </c>
    </row>
    <row r="150" spans="1:5" s="334" customFormat="1" ht="12.75" customHeight="1" x14ac:dyDescent="0.2">
      <c r="A150" s="571" t="s">
        <v>985</v>
      </c>
      <c r="B150" s="572"/>
      <c r="C150" s="573"/>
      <c r="D150" s="574"/>
      <c r="E150" s="574" t="s">
        <v>1578</v>
      </c>
    </row>
    <row r="151" spans="1:5" x14ac:dyDescent="0.2">
      <c r="A151" s="460"/>
      <c r="B151" s="460"/>
      <c r="C151" s="460" t="s">
        <v>1200</v>
      </c>
      <c r="D151" s="463">
        <v>10784.891</v>
      </c>
      <c r="E151" s="463">
        <v>10381.734</v>
      </c>
    </row>
    <row r="152" spans="1:5" x14ac:dyDescent="0.2">
      <c r="A152" s="460"/>
      <c r="B152" s="460"/>
      <c r="C152" s="460" t="s">
        <v>714</v>
      </c>
      <c r="D152" s="463">
        <v>47752.99</v>
      </c>
      <c r="E152" s="463">
        <v>120440.681</v>
      </c>
    </row>
    <row r="153" spans="1:5" x14ac:dyDescent="0.2">
      <c r="A153" s="460"/>
      <c r="B153" s="460"/>
      <c r="C153" s="460" t="s">
        <v>724</v>
      </c>
      <c r="D153" s="463">
        <v>27826.9</v>
      </c>
      <c r="E153" s="463">
        <v>33554.379999999997</v>
      </c>
    </row>
    <row r="154" spans="1:5" x14ac:dyDescent="0.2">
      <c r="A154" s="460"/>
      <c r="B154" s="460"/>
      <c r="C154" s="460" t="s">
        <v>749</v>
      </c>
      <c r="D154" s="463">
        <v>142676.141</v>
      </c>
      <c r="E154" s="463">
        <v>159012.579</v>
      </c>
    </row>
    <row r="155" spans="1:5" x14ac:dyDescent="0.2">
      <c r="A155" s="460"/>
      <c r="B155" s="460"/>
      <c r="C155" s="460" t="s">
        <v>704</v>
      </c>
      <c r="D155" s="463">
        <v>47690.14</v>
      </c>
      <c r="E155" s="463">
        <v>107556.045</v>
      </c>
    </row>
    <row r="156" spans="1:5" x14ac:dyDescent="0.2">
      <c r="A156" s="460">
        <v>4411140000</v>
      </c>
      <c r="B156" s="460" t="s">
        <v>871</v>
      </c>
      <c r="C156" s="460" t="s">
        <v>707</v>
      </c>
      <c r="D156" s="463">
        <v>1105322.226</v>
      </c>
      <c r="E156" s="463">
        <v>981510.41299999994</v>
      </c>
    </row>
    <row r="157" spans="1:5" x14ac:dyDescent="0.2">
      <c r="A157" s="460"/>
      <c r="B157" s="460"/>
      <c r="C157" s="460" t="s">
        <v>741</v>
      </c>
      <c r="D157" s="463">
        <v>207091.21100000001</v>
      </c>
      <c r="E157" s="463">
        <v>97321.475999999995</v>
      </c>
    </row>
    <row r="158" spans="1:5" x14ac:dyDescent="0.2">
      <c r="A158" s="460"/>
      <c r="B158" s="460"/>
      <c r="C158" s="460" t="s">
        <v>706</v>
      </c>
      <c r="D158" s="463">
        <v>57411.396999999997</v>
      </c>
      <c r="E158" s="463">
        <v>33540.713000000003</v>
      </c>
    </row>
    <row r="159" spans="1:5" x14ac:dyDescent="0.2">
      <c r="A159" s="460"/>
      <c r="B159" s="460"/>
      <c r="C159" s="460" t="s">
        <v>733</v>
      </c>
      <c r="D159" s="463">
        <v>1229541.166</v>
      </c>
      <c r="E159" s="463">
        <v>3095097.4649999999</v>
      </c>
    </row>
    <row r="160" spans="1:5" x14ac:dyDescent="0.2">
      <c r="A160" s="460"/>
      <c r="B160" s="460"/>
      <c r="C160" s="460" t="s">
        <v>692</v>
      </c>
      <c r="D160" s="463">
        <v>5910626.5619999999</v>
      </c>
      <c r="E160" s="463">
        <v>11747347.389</v>
      </c>
    </row>
    <row r="161" spans="1:5" x14ac:dyDescent="0.2">
      <c r="A161" s="460"/>
      <c r="B161" s="460"/>
      <c r="C161" s="460" t="s">
        <v>698</v>
      </c>
      <c r="D161" s="463">
        <v>550391.97900000005</v>
      </c>
      <c r="E161" s="463">
        <v>730676.59699999995</v>
      </c>
    </row>
    <row r="162" spans="1:5" x14ac:dyDescent="0.2">
      <c r="A162" s="460"/>
      <c r="B162" s="460"/>
      <c r="C162" s="460" t="s">
        <v>695</v>
      </c>
      <c r="D162" s="463">
        <v>564.846</v>
      </c>
      <c r="E162" s="463">
        <v>423.59500000000003</v>
      </c>
    </row>
    <row r="163" spans="1:5" x14ac:dyDescent="0.2">
      <c r="A163" s="460"/>
      <c r="B163" s="460"/>
      <c r="C163" s="460" t="s">
        <v>700</v>
      </c>
      <c r="D163" s="463">
        <v>766951.21799999999</v>
      </c>
      <c r="E163" s="463">
        <v>1246842.19</v>
      </c>
    </row>
    <row r="164" spans="1:5" x14ac:dyDescent="0.2">
      <c r="A164" s="460"/>
      <c r="B164" s="460"/>
      <c r="C164" s="460" t="s">
        <v>689</v>
      </c>
      <c r="D164" s="463">
        <v>108049.376</v>
      </c>
      <c r="E164" s="463">
        <v>87086.508000000002</v>
      </c>
    </row>
    <row r="165" spans="1:5" x14ac:dyDescent="0.2">
      <c r="A165" s="460"/>
      <c r="B165" s="460"/>
      <c r="C165" s="460" t="s">
        <v>687</v>
      </c>
      <c r="D165" s="463">
        <v>31784.419000000002</v>
      </c>
      <c r="E165" s="463">
        <v>9647.0750000000007</v>
      </c>
    </row>
    <row r="166" spans="1:5" x14ac:dyDescent="0.2">
      <c r="A166" s="460"/>
      <c r="B166" s="460"/>
      <c r="C166" s="460" t="s">
        <v>746</v>
      </c>
      <c r="D166" s="463">
        <v>20429.349999999999</v>
      </c>
      <c r="E166" s="463">
        <v>17036.421999999999</v>
      </c>
    </row>
    <row r="167" spans="1:5" x14ac:dyDescent="0.2">
      <c r="A167" s="460"/>
      <c r="B167" s="460"/>
      <c r="C167" s="460" t="s">
        <v>754</v>
      </c>
      <c r="D167" s="463">
        <v>9493.4699999999993</v>
      </c>
      <c r="E167" s="463">
        <v>362.83699999999999</v>
      </c>
    </row>
    <row r="168" spans="1:5" x14ac:dyDescent="0.2">
      <c r="A168" s="460"/>
      <c r="B168" s="460"/>
      <c r="C168" s="460" t="s">
        <v>712</v>
      </c>
      <c r="D168" s="463">
        <v>99329.91</v>
      </c>
      <c r="E168" s="463">
        <v>116011.02099999999</v>
      </c>
    </row>
    <row r="169" spans="1:5" x14ac:dyDescent="0.2">
      <c r="A169" s="460"/>
      <c r="B169" s="460"/>
      <c r="C169" s="460" t="s">
        <v>1200</v>
      </c>
      <c r="D169" s="463">
        <v>4672.9480000000003</v>
      </c>
      <c r="E169" s="463">
        <v>4498.2659999999996</v>
      </c>
    </row>
    <row r="170" spans="1:5" x14ac:dyDescent="0.2">
      <c r="A170" s="460"/>
      <c r="B170" s="460"/>
      <c r="C170" s="460" t="s">
        <v>688</v>
      </c>
      <c r="D170" s="463">
        <v>182.387</v>
      </c>
      <c r="E170" s="463">
        <v>25.911999999999999</v>
      </c>
    </row>
    <row r="171" spans="1:5" x14ac:dyDescent="0.2">
      <c r="A171" s="460"/>
      <c r="B171" s="460"/>
      <c r="C171" s="460" t="s">
        <v>724</v>
      </c>
      <c r="D171" s="463">
        <v>3769.6790000000001</v>
      </c>
      <c r="E171" s="463">
        <v>3437.62</v>
      </c>
    </row>
    <row r="172" spans="1:5" x14ac:dyDescent="0.2">
      <c r="A172" s="460"/>
      <c r="B172" s="460"/>
      <c r="C172" s="460" t="s">
        <v>691</v>
      </c>
      <c r="D172" s="463">
        <v>138.876</v>
      </c>
      <c r="E172" s="463">
        <v>7.6379999999999999</v>
      </c>
    </row>
    <row r="173" spans="1:5" x14ac:dyDescent="0.2">
      <c r="A173" s="460"/>
      <c r="B173" s="460"/>
      <c r="C173" s="460" t="s">
        <v>749</v>
      </c>
      <c r="D173" s="463">
        <v>66405.312999999995</v>
      </c>
      <c r="E173" s="463">
        <v>62259.228999999999</v>
      </c>
    </row>
    <row r="174" spans="1:5" x14ac:dyDescent="0.2">
      <c r="A174" s="460"/>
      <c r="B174" s="460"/>
      <c r="C174" s="460" t="s">
        <v>737</v>
      </c>
      <c r="D174" s="463">
        <v>57516.612000000001</v>
      </c>
      <c r="E174" s="463">
        <v>51538.909</v>
      </c>
    </row>
    <row r="175" spans="1:5" x14ac:dyDescent="0.2">
      <c r="A175" s="460"/>
      <c r="B175" s="460"/>
      <c r="C175" s="460" t="s">
        <v>731</v>
      </c>
      <c r="D175" s="463">
        <v>113234.913</v>
      </c>
      <c r="E175" s="463">
        <v>293283.90000000002</v>
      </c>
    </row>
    <row r="176" spans="1:5" x14ac:dyDescent="0.2">
      <c r="A176" s="460">
        <v>4411920000</v>
      </c>
      <c r="B176" s="460" t="s">
        <v>1103</v>
      </c>
      <c r="C176" s="460" t="s">
        <v>707</v>
      </c>
      <c r="D176" s="463">
        <v>914610.16200000001</v>
      </c>
      <c r="E176" s="463">
        <v>1234161.5049999999</v>
      </c>
    </row>
    <row r="177" spans="1:5" x14ac:dyDescent="0.2">
      <c r="A177" s="460"/>
      <c r="B177" s="460"/>
      <c r="C177" s="460" t="s">
        <v>706</v>
      </c>
      <c r="D177" s="463">
        <v>161020.932</v>
      </c>
      <c r="E177" s="463">
        <v>99997.394</v>
      </c>
    </row>
    <row r="178" spans="1:5" x14ac:dyDescent="0.2">
      <c r="A178" s="460"/>
      <c r="B178" s="460"/>
      <c r="C178" s="460" t="s">
        <v>729</v>
      </c>
      <c r="D178" s="463">
        <v>624388.71499999997</v>
      </c>
      <c r="E178" s="463">
        <v>1583000</v>
      </c>
    </row>
    <row r="179" spans="1:5" x14ac:dyDescent="0.2">
      <c r="A179" s="460"/>
      <c r="B179" s="460"/>
      <c r="C179" s="460" t="s">
        <v>733</v>
      </c>
      <c r="D179" s="463">
        <v>2589542.2030000002</v>
      </c>
      <c r="E179" s="463">
        <v>6564793.3859999999</v>
      </c>
    </row>
    <row r="180" spans="1:5" x14ac:dyDescent="0.2">
      <c r="A180" s="460"/>
      <c r="B180" s="460"/>
      <c r="C180" s="460" t="s">
        <v>692</v>
      </c>
      <c r="D180" s="463">
        <v>6015010.9380000001</v>
      </c>
      <c r="E180" s="463">
        <v>15280842.957</v>
      </c>
    </row>
    <row r="181" spans="1:5" x14ac:dyDescent="0.2">
      <c r="A181" s="460"/>
      <c r="B181" s="460"/>
      <c r="C181" s="460" t="s">
        <v>698</v>
      </c>
      <c r="D181" s="463">
        <v>882374</v>
      </c>
      <c r="E181" s="463">
        <v>1176006.8589999999</v>
      </c>
    </row>
    <row r="182" spans="1:5" x14ac:dyDescent="0.2">
      <c r="A182" s="460"/>
      <c r="B182" s="460"/>
      <c r="C182" s="460" t="s">
        <v>689</v>
      </c>
      <c r="D182" s="463">
        <v>49028.500999999997</v>
      </c>
      <c r="E182" s="463">
        <v>9564.7209999999995</v>
      </c>
    </row>
    <row r="183" spans="1:5" x14ac:dyDescent="0.2">
      <c r="A183" s="460"/>
      <c r="B183" s="460"/>
      <c r="C183" s="460" t="s">
        <v>687</v>
      </c>
      <c r="D183" s="463">
        <v>14230.731</v>
      </c>
      <c r="E183" s="463">
        <v>4509</v>
      </c>
    </row>
    <row r="184" spans="1:5" x14ac:dyDescent="0.2">
      <c r="A184" s="460"/>
      <c r="B184" s="460"/>
      <c r="C184" s="460" t="s">
        <v>724</v>
      </c>
      <c r="D184" s="463">
        <v>15879.31</v>
      </c>
      <c r="E184" s="463">
        <v>50425</v>
      </c>
    </row>
    <row r="185" spans="1:5" x14ac:dyDescent="0.2">
      <c r="A185" s="460"/>
      <c r="B185" s="460"/>
      <c r="C185" s="460" t="s">
        <v>743</v>
      </c>
      <c r="D185" s="463">
        <v>94884.94</v>
      </c>
      <c r="E185" s="463">
        <v>146200</v>
      </c>
    </row>
    <row r="186" spans="1:5" s="334" customFormat="1" ht="12.75" customHeight="1" x14ac:dyDescent="0.2">
      <c r="A186" s="571" t="s">
        <v>985</v>
      </c>
      <c r="B186" s="572"/>
      <c r="C186" s="573"/>
      <c r="D186" s="574"/>
      <c r="E186" s="574" t="s">
        <v>1578</v>
      </c>
    </row>
    <row r="187" spans="1:5" x14ac:dyDescent="0.2">
      <c r="A187" s="460"/>
      <c r="B187" s="460"/>
      <c r="C187" s="460" t="s">
        <v>749</v>
      </c>
      <c r="D187" s="463">
        <v>80477.351999999999</v>
      </c>
      <c r="E187" s="463">
        <v>108004.664</v>
      </c>
    </row>
    <row r="188" spans="1:5" x14ac:dyDescent="0.2">
      <c r="A188" s="460">
        <v>4411930000</v>
      </c>
      <c r="B188" s="460" t="s">
        <v>1104</v>
      </c>
      <c r="C188" s="460" t="s">
        <v>707</v>
      </c>
      <c r="D188" s="463">
        <v>74412.828999999998</v>
      </c>
      <c r="E188" s="463">
        <v>92048.387000000002</v>
      </c>
    </row>
    <row r="189" spans="1:5" x14ac:dyDescent="0.2">
      <c r="A189" s="460"/>
      <c r="B189" s="460"/>
      <c r="C189" s="460" t="s">
        <v>733</v>
      </c>
      <c r="D189" s="463">
        <v>9546.9140000000007</v>
      </c>
      <c r="E189" s="463">
        <v>24047.52</v>
      </c>
    </row>
    <row r="190" spans="1:5" x14ac:dyDescent="0.2">
      <c r="A190" s="460"/>
      <c r="B190" s="460"/>
      <c r="C190" s="460" t="s">
        <v>692</v>
      </c>
      <c r="D190" s="463">
        <v>4741.9219999999996</v>
      </c>
      <c r="E190" s="463">
        <v>1484</v>
      </c>
    </row>
    <row r="191" spans="1:5" x14ac:dyDescent="0.2">
      <c r="A191" s="460"/>
      <c r="B191" s="460"/>
      <c r="C191" s="460" t="s">
        <v>698</v>
      </c>
      <c r="D191" s="463">
        <v>60344.45</v>
      </c>
      <c r="E191" s="463">
        <v>42658.385999999999</v>
      </c>
    </row>
    <row r="192" spans="1:5" x14ac:dyDescent="0.2">
      <c r="A192" s="460"/>
      <c r="B192" s="460"/>
      <c r="C192" s="460" t="s">
        <v>689</v>
      </c>
      <c r="D192" s="463">
        <v>11627.94</v>
      </c>
      <c r="E192" s="463">
        <v>6224.6530000000002</v>
      </c>
    </row>
    <row r="193" spans="1:5" x14ac:dyDescent="0.2">
      <c r="A193" s="460"/>
      <c r="B193" s="460"/>
      <c r="C193" s="460" t="s">
        <v>712</v>
      </c>
      <c r="D193" s="463">
        <v>4815.9179999999997</v>
      </c>
      <c r="E193" s="463">
        <v>3224</v>
      </c>
    </row>
    <row r="194" spans="1:5" x14ac:dyDescent="0.2">
      <c r="A194" s="460">
        <v>4411940000</v>
      </c>
      <c r="B194" s="460" t="s">
        <v>1105</v>
      </c>
      <c r="C194" s="460" t="s">
        <v>706</v>
      </c>
      <c r="D194" s="463">
        <v>6724.3770000000004</v>
      </c>
      <c r="E194" s="463">
        <v>3557.2950000000001</v>
      </c>
    </row>
    <row r="195" spans="1:5" x14ac:dyDescent="0.2">
      <c r="A195" s="460"/>
      <c r="B195" s="460"/>
      <c r="C195" s="460" t="s">
        <v>733</v>
      </c>
      <c r="D195" s="463">
        <v>16138.867</v>
      </c>
      <c r="E195" s="463">
        <v>15200.957</v>
      </c>
    </row>
    <row r="196" spans="1:5" x14ac:dyDescent="0.2">
      <c r="A196" s="460"/>
      <c r="B196" s="460"/>
      <c r="C196" s="460" t="s">
        <v>698</v>
      </c>
      <c r="D196" s="463">
        <v>16.039000000000001</v>
      </c>
      <c r="E196" s="463">
        <v>14.198</v>
      </c>
    </row>
    <row r="197" spans="1:5" x14ac:dyDescent="0.2">
      <c r="A197" s="460"/>
      <c r="B197" s="460"/>
      <c r="C197" s="460" t="s">
        <v>693</v>
      </c>
      <c r="D197" s="463">
        <v>15974.727999999999</v>
      </c>
      <c r="E197" s="463">
        <v>6742.5219999999999</v>
      </c>
    </row>
    <row r="198" spans="1:5" x14ac:dyDescent="0.2">
      <c r="A198" s="460"/>
      <c r="B198" s="460"/>
      <c r="C198" s="460" t="s">
        <v>712</v>
      </c>
      <c r="D198" s="463">
        <v>17468.46</v>
      </c>
      <c r="E198" s="463">
        <v>2471.6559999999999</v>
      </c>
    </row>
    <row r="199" spans="1:5" x14ac:dyDescent="0.2">
      <c r="A199" s="460"/>
      <c r="B199" s="460"/>
      <c r="C199" s="460" t="s">
        <v>702</v>
      </c>
      <c r="D199" s="463">
        <v>12616.013000000001</v>
      </c>
      <c r="E199" s="463">
        <v>2730.413</v>
      </c>
    </row>
    <row r="200" spans="1:5" x14ac:dyDescent="0.2">
      <c r="A200" s="460"/>
      <c r="B200" s="460"/>
      <c r="C200" s="460"/>
      <c r="D200" s="463"/>
      <c r="E200" s="463"/>
    </row>
    <row r="201" spans="1:5" x14ac:dyDescent="0.2">
      <c r="A201" s="460"/>
      <c r="B201" s="495" t="s">
        <v>1281</v>
      </c>
      <c r="C201" s="460"/>
      <c r="D201" s="496">
        <f>SUM(D202:D229)</f>
        <v>16357508.806000002</v>
      </c>
      <c r="E201" s="496">
        <f>SUM(E202:E229)</f>
        <v>19758100.786000002</v>
      </c>
    </row>
    <row r="202" spans="1:5" x14ac:dyDescent="0.2">
      <c r="A202" s="460">
        <v>4412100000</v>
      </c>
      <c r="B202" s="460" t="s">
        <v>872</v>
      </c>
      <c r="C202" s="460" t="s">
        <v>698</v>
      </c>
      <c r="D202" s="463">
        <v>100024.151</v>
      </c>
      <c r="E202" s="463">
        <v>73028.56</v>
      </c>
    </row>
    <row r="203" spans="1:5" x14ac:dyDescent="0.2">
      <c r="A203" s="460"/>
      <c r="B203" s="460"/>
      <c r="C203" s="460" t="s">
        <v>689</v>
      </c>
      <c r="D203" s="463">
        <v>62990.398000000001</v>
      </c>
      <c r="E203" s="463">
        <v>7466.0780000000004</v>
      </c>
    </row>
    <row r="204" spans="1:5" x14ac:dyDescent="0.2">
      <c r="A204" s="460"/>
      <c r="B204" s="460"/>
      <c r="C204" s="460" t="s">
        <v>687</v>
      </c>
      <c r="D204" s="463">
        <v>4845.8649999999998</v>
      </c>
      <c r="E204" s="463">
        <v>797.03</v>
      </c>
    </row>
    <row r="205" spans="1:5" x14ac:dyDescent="0.2">
      <c r="A205" s="460">
        <v>4412310000</v>
      </c>
      <c r="B205" s="460" t="s">
        <v>585</v>
      </c>
      <c r="C205" s="460" t="s">
        <v>696</v>
      </c>
      <c r="D205" s="463">
        <v>1796.75</v>
      </c>
      <c r="E205" s="463">
        <v>80</v>
      </c>
    </row>
    <row r="206" spans="1:5" x14ac:dyDescent="0.2">
      <c r="A206" s="460"/>
      <c r="B206" s="460"/>
      <c r="C206" s="460" t="s">
        <v>733</v>
      </c>
      <c r="D206" s="463">
        <v>1015543.461</v>
      </c>
      <c r="E206" s="463">
        <v>345363.18</v>
      </c>
    </row>
    <row r="207" spans="1:5" x14ac:dyDescent="0.2">
      <c r="A207" s="460"/>
      <c r="B207" s="460"/>
      <c r="C207" s="460" t="s">
        <v>697</v>
      </c>
      <c r="D207" s="463">
        <v>30648.364000000001</v>
      </c>
      <c r="E207" s="463">
        <v>2343.46</v>
      </c>
    </row>
    <row r="208" spans="1:5" x14ac:dyDescent="0.2">
      <c r="A208" s="460"/>
      <c r="B208" s="460"/>
      <c r="C208" s="460" t="s">
        <v>698</v>
      </c>
      <c r="D208" s="463">
        <v>269181.06699999998</v>
      </c>
      <c r="E208" s="463">
        <v>247180</v>
      </c>
    </row>
    <row r="209" spans="1:5" x14ac:dyDescent="0.2">
      <c r="A209" s="460"/>
      <c r="B209" s="460"/>
      <c r="C209" s="460" t="s">
        <v>715</v>
      </c>
      <c r="D209" s="463">
        <v>779425.99399999995</v>
      </c>
      <c r="E209" s="463">
        <v>119000</v>
      </c>
    </row>
    <row r="210" spans="1:5" x14ac:dyDescent="0.2">
      <c r="A210" s="460">
        <v>4412320000</v>
      </c>
      <c r="B210" s="460" t="s">
        <v>586</v>
      </c>
      <c r="C210" s="460" t="s">
        <v>741</v>
      </c>
      <c r="D210" s="463">
        <v>389411.56</v>
      </c>
      <c r="E210" s="463">
        <v>86433.99</v>
      </c>
    </row>
    <row r="211" spans="1:5" x14ac:dyDescent="0.2">
      <c r="A211" s="460"/>
      <c r="B211" s="460"/>
      <c r="C211" s="460" t="s">
        <v>733</v>
      </c>
      <c r="D211" s="463">
        <v>101676.05</v>
      </c>
      <c r="E211" s="463">
        <v>40276.595000000001</v>
      </c>
    </row>
    <row r="212" spans="1:5" x14ac:dyDescent="0.2">
      <c r="A212" s="460"/>
      <c r="B212" s="460"/>
      <c r="C212" s="460" t="s">
        <v>692</v>
      </c>
      <c r="D212" s="463">
        <v>14984.636</v>
      </c>
      <c r="E212" s="463">
        <v>14670.514999999999</v>
      </c>
    </row>
    <row r="213" spans="1:5" x14ac:dyDescent="0.2">
      <c r="A213" s="460"/>
      <c r="B213" s="460"/>
      <c r="C213" s="460" t="s">
        <v>698</v>
      </c>
      <c r="D213" s="463">
        <v>4983256.25</v>
      </c>
      <c r="E213" s="463">
        <v>6552222.2929999996</v>
      </c>
    </row>
    <row r="214" spans="1:5" x14ac:dyDescent="0.2">
      <c r="A214" s="460"/>
      <c r="B214" s="460"/>
      <c r="C214" s="460" t="s">
        <v>687</v>
      </c>
      <c r="D214" s="463">
        <v>5672.6869999999999</v>
      </c>
      <c r="E214" s="463">
        <v>573.51599999999996</v>
      </c>
    </row>
    <row r="215" spans="1:5" x14ac:dyDescent="0.2">
      <c r="A215" s="460">
        <v>4412390000</v>
      </c>
      <c r="B215" s="460" t="s">
        <v>587</v>
      </c>
      <c r="C215" s="460" t="s">
        <v>707</v>
      </c>
      <c r="D215" s="463">
        <v>476.87400000000002</v>
      </c>
      <c r="E215" s="463">
        <v>258.81400000000002</v>
      </c>
    </row>
    <row r="216" spans="1:5" x14ac:dyDescent="0.2">
      <c r="A216" s="460"/>
      <c r="B216" s="460"/>
      <c r="C216" s="460" t="s">
        <v>708</v>
      </c>
      <c r="D216" s="463">
        <v>1344.9880000000001</v>
      </c>
      <c r="E216" s="463">
        <v>1960</v>
      </c>
    </row>
    <row r="217" spans="1:5" x14ac:dyDescent="0.2">
      <c r="A217" s="460"/>
      <c r="B217" s="460"/>
      <c r="C217" s="460" t="s">
        <v>733</v>
      </c>
      <c r="D217" s="463">
        <v>1840170.71</v>
      </c>
      <c r="E217" s="463">
        <v>2810879.3119999999</v>
      </c>
    </row>
    <row r="218" spans="1:5" x14ac:dyDescent="0.2">
      <c r="A218" s="460"/>
      <c r="B218" s="460"/>
      <c r="C218" s="460" t="s">
        <v>692</v>
      </c>
      <c r="D218" s="463">
        <v>3437715.3480000002</v>
      </c>
      <c r="E218" s="463">
        <v>5053526.46</v>
      </c>
    </row>
    <row r="219" spans="1:5" x14ac:dyDescent="0.2">
      <c r="A219" s="460"/>
      <c r="B219" s="460"/>
      <c r="C219" s="460" t="s">
        <v>698</v>
      </c>
      <c r="D219" s="463">
        <v>2798715.324</v>
      </c>
      <c r="E219" s="463">
        <v>3975908.1830000002</v>
      </c>
    </row>
    <row r="220" spans="1:5" x14ac:dyDescent="0.2">
      <c r="A220" s="460"/>
      <c r="B220" s="460"/>
      <c r="C220" s="460" t="s">
        <v>689</v>
      </c>
      <c r="D220" s="463">
        <v>34274.887999999999</v>
      </c>
      <c r="E220" s="463">
        <v>15800.099</v>
      </c>
    </row>
    <row r="221" spans="1:5" x14ac:dyDescent="0.2">
      <c r="A221" s="460"/>
      <c r="B221" s="460"/>
      <c r="C221" s="460" t="s">
        <v>687</v>
      </c>
      <c r="D221" s="463">
        <v>17353.191999999999</v>
      </c>
      <c r="E221" s="463">
        <v>34927.838000000003</v>
      </c>
    </row>
    <row r="222" spans="1:5" s="334" customFormat="1" ht="12.75" customHeight="1" x14ac:dyDescent="0.2">
      <c r="A222" s="571" t="s">
        <v>985</v>
      </c>
      <c r="B222" s="572"/>
      <c r="C222" s="573"/>
      <c r="D222" s="574"/>
      <c r="E222" s="574" t="s">
        <v>1578</v>
      </c>
    </row>
    <row r="223" spans="1:5" x14ac:dyDescent="0.2">
      <c r="A223" s="460"/>
      <c r="B223" s="460"/>
      <c r="C223" s="460" t="s">
        <v>813</v>
      </c>
      <c r="D223" s="463">
        <v>323278.50099999999</v>
      </c>
      <c r="E223" s="463">
        <v>250719.14799999999</v>
      </c>
    </row>
    <row r="224" spans="1:5" x14ac:dyDescent="0.2">
      <c r="A224" s="460"/>
      <c r="B224" s="460"/>
      <c r="C224" s="460" t="s">
        <v>724</v>
      </c>
      <c r="D224" s="463">
        <v>3.5649999999999999</v>
      </c>
      <c r="E224" s="463">
        <v>1.1000000000000001</v>
      </c>
    </row>
    <row r="225" spans="1:5" x14ac:dyDescent="0.2">
      <c r="A225" s="460"/>
      <c r="B225" s="460"/>
      <c r="C225" s="460" t="s">
        <v>716</v>
      </c>
      <c r="D225" s="463">
        <v>13809.714</v>
      </c>
      <c r="E225" s="463">
        <v>1474.5</v>
      </c>
    </row>
    <row r="226" spans="1:5" x14ac:dyDescent="0.2">
      <c r="A226" s="460">
        <v>4412940000</v>
      </c>
      <c r="B226" s="460" t="s">
        <v>588</v>
      </c>
      <c r="C226" s="460" t="s">
        <v>692</v>
      </c>
      <c r="D226" s="463">
        <v>84.658000000000001</v>
      </c>
      <c r="E226" s="463">
        <v>59.079000000000001</v>
      </c>
    </row>
    <row r="227" spans="1:5" x14ac:dyDescent="0.2">
      <c r="A227" s="460"/>
      <c r="B227" s="460"/>
      <c r="C227" s="460" t="s">
        <v>698</v>
      </c>
      <c r="D227" s="463">
        <v>44278.714</v>
      </c>
      <c r="E227" s="463">
        <v>55759.936000000002</v>
      </c>
    </row>
    <row r="228" spans="1:5" x14ac:dyDescent="0.2">
      <c r="A228" s="460"/>
      <c r="B228" s="460"/>
      <c r="C228" s="460" t="s">
        <v>689</v>
      </c>
      <c r="D228" s="463">
        <v>86541.319000000003</v>
      </c>
      <c r="E228" s="463">
        <v>67390</v>
      </c>
    </row>
    <row r="229" spans="1:5" x14ac:dyDescent="0.2">
      <c r="A229" s="460"/>
      <c r="B229" s="460"/>
      <c r="C229" s="460" t="s">
        <v>724</v>
      </c>
      <c r="D229" s="463">
        <v>3.778</v>
      </c>
      <c r="E229" s="463">
        <v>1.1000000000000001</v>
      </c>
    </row>
    <row r="230" spans="1:5" x14ac:dyDescent="0.2">
      <c r="A230" s="460"/>
      <c r="B230" s="460"/>
      <c r="C230" s="460"/>
      <c r="D230" s="463"/>
      <c r="E230" s="463"/>
    </row>
    <row r="231" spans="1:5" x14ac:dyDescent="0.2">
      <c r="A231" s="460"/>
      <c r="B231" s="350" t="s">
        <v>1306</v>
      </c>
      <c r="C231" s="460"/>
      <c r="D231" s="496">
        <f>SUM(D232:D251)</f>
        <v>2011670.2390000001</v>
      </c>
      <c r="E231" s="496">
        <f>SUM(E232:E251)</f>
        <v>992293.79899999988</v>
      </c>
    </row>
    <row r="232" spans="1:5" x14ac:dyDescent="0.2">
      <c r="A232" s="460">
        <v>4412990000</v>
      </c>
      <c r="B232" s="460" t="s">
        <v>589</v>
      </c>
      <c r="C232" s="460" t="s">
        <v>707</v>
      </c>
      <c r="D232" s="463">
        <v>191186.77799999999</v>
      </c>
      <c r="E232" s="463">
        <v>82769.259999999995</v>
      </c>
    </row>
    <row r="233" spans="1:5" x14ac:dyDescent="0.2">
      <c r="A233" s="460"/>
      <c r="B233" s="460"/>
      <c r="C233" s="460" t="s">
        <v>741</v>
      </c>
      <c r="D233" s="463">
        <v>215868.34</v>
      </c>
      <c r="E233" s="463">
        <v>143558.31299999999</v>
      </c>
    </row>
    <row r="234" spans="1:5" x14ac:dyDescent="0.2">
      <c r="A234" s="460"/>
      <c r="B234" s="460"/>
      <c r="C234" s="460" t="s">
        <v>706</v>
      </c>
      <c r="D234" s="463">
        <v>155417.29699999999</v>
      </c>
      <c r="E234" s="463">
        <v>49662.877</v>
      </c>
    </row>
    <row r="235" spans="1:5" x14ac:dyDescent="0.2">
      <c r="A235" s="460"/>
      <c r="B235" s="460"/>
      <c r="C235" s="460" t="s">
        <v>733</v>
      </c>
      <c r="D235" s="463">
        <v>62046.050999999999</v>
      </c>
      <c r="E235" s="463">
        <v>43757.644999999997</v>
      </c>
    </row>
    <row r="236" spans="1:5" x14ac:dyDescent="0.2">
      <c r="A236" s="460"/>
      <c r="B236" s="460"/>
      <c r="C236" s="460" t="s">
        <v>692</v>
      </c>
      <c r="D236" s="463">
        <v>679.28300000000002</v>
      </c>
      <c r="E236" s="463">
        <v>368.66800000000001</v>
      </c>
    </row>
    <row r="237" spans="1:5" x14ac:dyDescent="0.2">
      <c r="A237" s="460"/>
      <c r="B237" s="460"/>
      <c r="C237" s="460" t="s">
        <v>698</v>
      </c>
      <c r="D237" s="463">
        <v>459965.46899999998</v>
      </c>
      <c r="E237" s="463">
        <v>311131.48599999998</v>
      </c>
    </row>
    <row r="238" spans="1:5" x14ac:dyDescent="0.2">
      <c r="A238" s="460"/>
      <c r="B238" s="460"/>
      <c r="C238" s="460" t="s">
        <v>695</v>
      </c>
      <c r="D238" s="463">
        <v>79.385999999999996</v>
      </c>
      <c r="E238" s="463">
        <v>633</v>
      </c>
    </row>
    <row r="239" spans="1:5" x14ac:dyDescent="0.2">
      <c r="A239" s="460"/>
      <c r="B239" s="460"/>
      <c r="C239" s="460" t="s">
        <v>689</v>
      </c>
      <c r="D239" s="463">
        <v>120671.27499999999</v>
      </c>
      <c r="E239" s="463">
        <v>22188.667000000001</v>
      </c>
    </row>
    <row r="240" spans="1:5" x14ac:dyDescent="0.2">
      <c r="A240" s="460"/>
      <c r="B240" s="460"/>
      <c r="C240" s="460" t="s">
        <v>687</v>
      </c>
      <c r="D240" s="463">
        <v>72232.930999999997</v>
      </c>
      <c r="E240" s="463">
        <v>26428.966</v>
      </c>
    </row>
    <row r="241" spans="1:5" x14ac:dyDescent="0.2">
      <c r="A241" s="460"/>
      <c r="B241" s="460"/>
      <c r="C241" s="460" t="s">
        <v>739</v>
      </c>
      <c r="D241" s="463">
        <v>142278.15599999999</v>
      </c>
      <c r="E241" s="463">
        <v>98610</v>
      </c>
    </row>
    <row r="242" spans="1:5" x14ac:dyDescent="0.2">
      <c r="A242" s="460"/>
      <c r="B242" s="460"/>
      <c r="C242" s="460" t="s">
        <v>712</v>
      </c>
      <c r="D242" s="463">
        <v>41920.758999999998</v>
      </c>
      <c r="E242" s="463">
        <v>10773.911</v>
      </c>
    </row>
    <row r="243" spans="1:5" x14ac:dyDescent="0.2">
      <c r="A243" s="460"/>
      <c r="B243" s="460"/>
      <c r="C243" s="460" t="s">
        <v>714</v>
      </c>
      <c r="D243" s="463">
        <v>13701.636</v>
      </c>
      <c r="E243" s="463">
        <v>12142.5</v>
      </c>
    </row>
    <row r="244" spans="1:5" x14ac:dyDescent="0.2">
      <c r="A244" s="460"/>
      <c r="B244" s="460"/>
      <c r="C244" s="460" t="s">
        <v>691</v>
      </c>
      <c r="D244" s="463">
        <v>1836.0039999999999</v>
      </c>
      <c r="E244" s="463">
        <v>156.845</v>
      </c>
    </row>
    <row r="245" spans="1:5" x14ac:dyDescent="0.2">
      <c r="A245" s="460"/>
      <c r="B245" s="460"/>
      <c r="C245" s="460" t="s">
        <v>725</v>
      </c>
      <c r="D245" s="463">
        <v>179857.64600000001</v>
      </c>
      <c r="E245" s="463">
        <v>100338</v>
      </c>
    </row>
    <row r="246" spans="1:5" x14ac:dyDescent="0.2">
      <c r="A246" s="460"/>
      <c r="B246" s="460"/>
      <c r="C246" s="460" t="s">
        <v>716</v>
      </c>
      <c r="D246" s="463">
        <v>229481.804</v>
      </c>
      <c r="E246" s="463">
        <v>34164.625</v>
      </c>
    </row>
    <row r="247" spans="1:5" x14ac:dyDescent="0.2">
      <c r="A247" s="460">
        <v>4413000000</v>
      </c>
      <c r="B247" s="460" t="s">
        <v>590</v>
      </c>
      <c r="C247" s="460" t="s">
        <v>692</v>
      </c>
      <c r="D247" s="463">
        <v>1749.9179999999999</v>
      </c>
      <c r="E247" s="463">
        <v>4902.7120000000004</v>
      </c>
    </row>
    <row r="248" spans="1:5" x14ac:dyDescent="0.2">
      <c r="A248" s="460"/>
      <c r="B248" s="460"/>
      <c r="C248" s="460" t="s">
        <v>698</v>
      </c>
      <c r="D248" s="463">
        <v>61323.618000000002</v>
      </c>
      <c r="E248" s="463">
        <v>33247.764000000003</v>
      </c>
    </row>
    <row r="249" spans="1:5" x14ac:dyDescent="0.2">
      <c r="A249" s="460"/>
      <c r="B249" s="460"/>
      <c r="C249" s="460" t="s">
        <v>687</v>
      </c>
      <c r="D249" s="463">
        <v>1504.0509999999999</v>
      </c>
      <c r="E249" s="463">
        <v>45.6</v>
      </c>
    </row>
    <row r="250" spans="1:5" x14ac:dyDescent="0.2">
      <c r="A250" s="460"/>
      <c r="B250" s="460"/>
      <c r="C250" s="460" t="s">
        <v>712</v>
      </c>
      <c r="D250" s="463">
        <v>58396.728999999999</v>
      </c>
      <c r="E250" s="463">
        <v>17206.127</v>
      </c>
    </row>
    <row r="251" spans="1:5" x14ac:dyDescent="0.2">
      <c r="A251" s="460"/>
      <c r="B251" s="460"/>
      <c r="C251" s="460" t="s">
        <v>749</v>
      </c>
      <c r="D251" s="463">
        <v>1473.1079999999999</v>
      </c>
      <c r="E251" s="463">
        <v>206.833</v>
      </c>
    </row>
    <row r="252" spans="1:5" x14ac:dyDescent="0.2">
      <c r="A252" s="460"/>
      <c r="B252" s="460"/>
      <c r="C252" s="460"/>
      <c r="D252" s="463"/>
      <c r="E252" s="463"/>
    </row>
    <row r="253" spans="1:5" x14ac:dyDescent="0.2">
      <c r="A253" s="460"/>
      <c r="B253" s="495" t="s">
        <v>1308</v>
      </c>
      <c r="C253" s="460"/>
      <c r="D253" s="496">
        <f>SUM(D254:D576)</f>
        <v>26191831.601999991</v>
      </c>
      <c r="E253" s="496">
        <f>SUM(E254:E576)</f>
        <v>14689480.801000008</v>
      </c>
    </row>
    <row r="254" spans="1:5" x14ac:dyDescent="0.2">
      <c r="A254" s="460">
        <v>4414000000</v>
      </c>
      <c r="B254" s="460" t="s">
        <v>591</v>
      </c>
      <c r="C254" s="460" t="s">
        <v>707</v>
      </c>
      <c r="D254" s="463">
        <v>403.74599999999998</v>
      </c>
      <c r="E254" s="463">
        <v>8.2650000000000006</v>
      </c>
    </row>
    <row r="255" spans="1:5" x14ac:dyDescent="0.2">
      <c r="A255" s="460"/>
      <c r="B255" s="460"/>
      <c r="C255" s="460" t="s">
        <v>708</v>
      </c>
      <c r="D255" s="463">
        <v>15.627000000000001</v>
      </c>
      <c r="E255" s="463">
        <v>7.0919999999999996</v>
      </c>
    </row>
    <row r="256" spans="1:5" x14ac:dyDescent="0.2">
      <c r="A256" s="460"/>
      <c r="B256" s="460"/>
      <c r="C256" s="460" t="s">
        <v>706</v>
      </c>
      <c r="D256" s="463">
        <v>175.642</v>
      </c>
      <c r="E256" s="463">
        <v>136.57599999999999</v>
      </c>
    </row>
    <row r="257" spans="1:5" x14ac:dyDescent="0.2">
      <c r="A257" s="460"/>
      <c r="B257" s="460"/>
      <c r="C257" s="460" t="s">
        <v>733</v>
      </c>
      <c r="D257" s="463">
        <v>438.101</v>
      </c>
      <c r="E257" s="463">
        <v>21.286000000000001</v>
      </c>
    </row>
    <row r="258" spans="1:5" s="334" customFormat="1" ht="12.75" customHeight="1" x14ac:dyDescent="0.2">
      <c r="A258" s="571" t="s">
        <v>985</v>
      </c>
      <c r="B258" s="572"/>
      <c r="C258" s="573"/>
      <c r="D258" s="574"/>
      <c r="E258" s="574" t="s">
        <v>1578</v>
      </c>
    </row>
    <row r="259" spans="1:5" x14ac:dyDescent="0.2">
      <c r="A259" s="460"/>
      <c r="B259" s="460"/>
      <c r="C259" s="460" t="s">
        <v>692</v>
      </c>
      <c r="D259" s="463">
        <v>466.959</v>
      </c>
      <c r="E259" s="463">
        <v>28.228000000000002</v>
      </c>
    </row>
    <row r="260" spans="1:5" x14ac:dyDescent="0.2">
      <c r="A260" s="460"/>
      <c r="B260" s="460"/>
      <c r="C260" s="460" t="s">
        <v>698</v>
      </c>
      <c r="D260" s="463">
        <v>499491.78</v>
      </c>
      <c r="E260" s="463">
        <v>126961.98699999999</v>
      </c>
    </row>
    <row r="261" spans="1:5" x14ac:dyDescent="0.2">
      <c r="A261" s="460"/>
      <c r="B261" s="460"/>
      <c r="C261" s="460" t="s">
        <v>689</v>
      </c>
      <c r="D261" s="463">
        <v>4208.68</v>
      </c>
      <c r="E261" s="463">
        <v>195.12799999999999</v>
      </c>
    </row>
    <row r="262" spans="1:5" x14ac:dyDescent="0.2">
      <c r="A262" s="460"/>
      <c r="B262" s="460"/>
      <c r="C262" s="460" t="s">
        <v>687</v>
      </c>
      <c r="D262" s="463">
        <v>53230.533000000003</v>
      </c>
      <c r="E262" s="463">
        <v>5357.366</v>
      </c>
    </row>
    <row r="263" spans="1:5" x14ac:dyDescent="0.2">
      <c r="A263" s="460"/>
      <c r="B263" s="460"/>
      <c r="C263" s="460" t="s">
        <v>701</v>
      </c>
      <c r="D263" s="463">
        <v>397.19099999999997</v>
      </c>
      <c r="E263" s="463">
        <v>50.39</v>
      </c>
    </row>
    <row r="264" spans="1:5" x14ac:dyDescent="0.2">
      <c r="A264" s="460"/>
      <c r="B264" s="460"/>
      <c r="C264" s="460" t="s">
        <v>746</v>
      </c>
      <c r="D264" s="463">
        <v>20160.804</v>
      </c>
      <c r="E264" s="463">
        <v>1792.673</v>
      </c>
    </row>
    <row r="265" spans="1:5" x14ac:dyDescent="0.2">
      <c r="A265" s="460"/>
      <c r="B265" s="460"/>
      <c r="C265" s="460" t="s">
        <v>748</v>
      </c>
      <c r="D265" s="463">
        <v>1971.607</v>
      </c>
      <c r="E265" s="463">
        <v>571.05399999999997</v>
      </c>
    </row>
    <row r="266" spans="1:5" x14ac:dyDescent="0.2">
      <c r="A266" s="460"/>
      <c r="B266" s="460"/>
      <c r="C266" s="460" t="s">
        <v>712</v>
      </c>
      <c r="D266" s="463">
        <v>4422.7920000000004</v>
      </c>
      <c r="E266" s="463">
        <v>527.71199999999999</v>
      </c>
    </row>
    <row r="267" spans="1:5" x14ac:dyDescent="0.2">
      <c r="A267" s="460"/>
      <c r="B267" s="460"/>
      <c r="C267" s="460" t="s">
        <v>688</v>
      </c>
      <c r="D267" s="463">
        <v>7216.4129999999996</v>
      </c>
      <c r="E267" s="463">
        <v>536.476</v>
      </c>
    </row>
    <row r="268" spans="1:5" x14ac:dyDescent="0.2">
      <c r="A268" s="460"/>
      <c r="B268" s="460"/>
      <c r="C268" s="460" t="s">
        <v>724</v>
      </c>
      <c r="D268" s="463">
        <v>324.04199999999997</v>
      </c>
      <c r="E268" s="463">
        <v>13.592000000000001</v>
      </c>
    </row>
    <row r="269" spans="1:5" x14ac:dyDescent="0.2">
      <c r="A269" s="460"/>
      <c r="B269" s="460"/>
      <c r="C269" s="460" t="s">
        <v>691</v>
      </c>
      <c r="D269" s="463">
        <v>5640.9250000000002</v>
      </c>
      <c r="E269" s="463">
        <v>529.58900000000006</v>
      </c>
    </row>
    <row r="270" spans="1:5" x14ac:dyDescent="0.2">
      <c r="A270" s="460"/>
      <c r="B270" s="460"/>
      <c r="C270" s="460" t="s">
        <v>806</v>
      </c>
      <c r="D270" s="463">
        <v>9057.7330000000002</v>
      </c>
      <c r="E270" s="463">
        <v>970.28700000000003</v>
      </c>
    </row>
    <row r="271" spans="1:5" x14ac:dyDescent="0.2">
      <c r="A271" s="460"/>
      <c r="B271" s="460"/>
      <c r="C271" s="460" t="s">
        <v>717</v>
      </c>
      <c r="D271" s="463">
        <v>2709.41</v>
      </c>
      <c r="E271" s="463">
        <v>377.678</v>
      </c>
    </row>
    <row r="272" spans="1:5" x14ac:dyDescent="0.2">
      <c r="A272" s="460"/>
      <c r="B272" s="460"/>
      <c r="C272" s="460" t="s">
        <v>718</v>
      </c>
      <c r="D272" s="463">
        <v>4619.9989999999998</v>
      </c>
      <c r="E272" s="463">
        <v>546.18799999999999</v>
      </c>
    </row>
    <row r="273" spans="1:5" x14ac:dyDescent="0.2">
      <c r="A273" s="460">
        <v>4415100000</v>
      </c>
      <c r="B273" s="460" t="s">
        <v>592</v>
      </c>
      <c r="C273" s="460" t="s">
        <v>707</v>
      </c>
      <c r="D273" s="463">
        <v>2518.4319999999998</v>
      </c>
      <c r="E273" s="463">
        <v>108.181</v>
      </c>
    </row>
    <row r="274" spans="1:5" x14ac:dyDescent="0.2">
      <c r="A274" s="460"/>
      <c r="B274" s="460"/>
      <c r="C274" s="460" t="s">
        <v>696</v>
      </c>
      <c r="D274" s="463">
        <v>680.79300000000001</v>
      </c>
      <c r="E274" s="463">
        <v>25.361999999999998</v>
      </c>
    </row>
    <row r="275" spans="1:5" x14ac:dyDescent="0.2">
      <c r="A275" s="460"/>
      <c r="B275" s="460"/>
      <c r="C275" s="460" t="s">
        <v>708</v>
      </c>
      <c r="D275" s="463">
        <v>99.436999999999998</v>
      </c>
      <c r="E275" s="463">
        <v>45.131999999999998</v>
      </c>
    </row>
    <row r="276" spans="1:5" x14ac:dyDescent="0.2">
      <c r="A276" s="460"/>
      <c r="B276" s="460"/>
      <c r="C276" s="460" t="s">
        <v>741</v>
      </c>
      <c r="D276" s="463">
        <v>168.68600000000001</v>
      </c>
      <c r="E276" s="463">
        <v>187.81</v>
      </c>
    </row>
    <row r="277" spans="1:5" x14ac:dyDescent="0.2">
      <c r="A277" s="460"/>
      <c r="B277" s="460"/>
      <c r="C277" s="460" t="s">
        <v>733</v>
      </c>
      <c r="D277" s="463">
        <v>130756.54700000001</v>
      </c>
      <c r="E277" s="463">
        <v>121091.391</v>
      </c>
    </row>
    <row r="278" spans="1:5" x14ac:dyDescent="0.2">
      <c r="A278" s="460"/>
      <c r="B278" s="460"/>
      <c r="C278" s="460" t="s">
        <v>692</v>
      </c>
      <c r="D278" s="463">
        <v>4132956.2609999999</v>
      </c>
      <c r="E278" s="463">
        <v>2637456.1269999999</v>
      </c>
    </row>
    <row r="279" spans="1:5" x14ac:dyDescent="0.2">
      <c r="A279" s="460"/>
      <c r="B279" s="460"/>
      <c r="C279" s="460" t="s">
        <v>698</v>
      </c>
      <c r="D279" s="463">
        <v>72390.02</v>
      </c>
      <c r="E279" s="463">
        <v>12233.002</v>
      </c>
    </row>
    <row r="280" spans="1:5" x14ac:dyDescent="0.2">
      <c r="A280" s="460"/>
      <c r="B280" s="460"/>
      <c r="C280" s="460" t="s">
        <v>695</v>
      </c>
      <c r="D280" s="463">
        <v>9065.7559999999994</v>
      </c>
      <c r="E280" s="463">
        <v>2299.8200000000002</v>
      </c>
    </row>
    <row r="281" spans="1:5" x14ac:dyDescent="0.2">
      <c r="A281" s="460"/>
      <c r="B281" s="460"/>
      <c r="C281" s="460" t="s">
        <v>699</v>
      </c>
      <c r="D281" s="463">
        <v>10.930999999999999</v>
      </c>
      <c r="E281" s="463">
        <v>4.4340000000000002</v>
      </c>
    </row>
    <row r="282" spans="1:5" x14ac:dyDescent="0.2">
      <c r="A282" s="460"/>
      <c r="B282" s="460"/>
      <c r="C282" s="460" t="s">
        <v>689</v>
      </c>
      <c r="D282" s="463">
        <v>702658.59</v>
      </c>
      <c r="E282" s="463">
        <v>445969.13400000002</v>
      </c>
    </row>
    <row r="283" spans="1:5" x14ac:dyDescent="0.2">
      <c r="A283" s="460"/>
      <c r="B283" s="460"/>
      <c r="C283" s="460" t="s">
        <v>687</v>
      </c>
      <c r="D283" s="463">
        <v>4177.6480000000001</v>
      </c>
      <c r="E283" s="463">
        <v>494.53399999999999</v>
      </c>
    </row>
    <row r="284" spans="1:5" x14ac:dyDescent="0.2">
      <c r="A284" s="460"/>
      <c r="B284" s="460"/>
      <c r="C284" s="460" t="s">
        <v>739</v>
      </c>
      <c r="D284" s="463">
        <v>32.716000000000001</v>
      </c>
      <c r="E284" s="463">
        <v>0.35599999999999998</v>
      </c>
    </row>
    <row r="285" spans="1:5" x14ac:dyDescent="0.2">
      <c r="A285" s="460"/>
      <c r="B285" s="460"/>
      <c r="C285" s="460" t="s">
        <v>693</v>
      </c>
      <c r="D285" s="463">
        <v>363.72399999999999</v>
      </c>
      <c r="E285" s="463">
        <v>9.23</v>
      </c>
    </row>
    <row r="286" spans="1:5" x14ac:dyDescent="0.2">
      <c r="A286" s="460"/>
      <c r="B286" s="460"/>
      <c r="C286" s="460" t="s">
        <v>746</v>
      </c>
      <c r="D286" s="463">
        <v>774.58699999999999</v>
      </c>
      <c r="E286" s="463">
        <v>16.486999999999998</v>
      </c>
    </row>
    <row r="287" spans="1:5" x14ac:dyDescent="0.2">
      <c r="A287" s="460"/>
      <c r="B287" s="460"/>
      <c r="C287" s="460" t="s">
        <v>712</v>
      </c>
      <c r="D287" s="463">
        <v>759.17899999999997</v>
      </c>
      <c r="E287" s="463">
        <v>44.26</v>
      </c>
    </row>
    <row r="288" spans="1:5" x14ac:dyDescent="0.2">
      <c r="A288" s="460"/>
      <c r="B288" s="460"/>
      <c r="C288" s="460" t="s">
        <v>702</v>
      </c>
      <c r="D288" s="463">
        <v>17838.773000000001</v>
      </c>
      <c r="E288" s="463">
        <v>711.43600000000004</v>
      </c>
    </row>
    <row r="289" spans="1:5" x14ac:dyDescent="0.2">
      <c r="A289" s="460"/>
      <c r="B289" s="460"/>
      <c r="C289" s="460" t="s">
        <v>715</v>
      </c>
      <c r="D289" s="463">
        <v>98.382000000000005</v>
      </c>
      <c r="E289" s="463">
        <v>2.7229999999999999</v>
      </c>
    </row>
    <row r="290" spans="1:5" x14ac:dyDescent="0.2">
      <c r="A290" s="460"/>
      <c r="B290" s="460"/>
      <c r="C290" s="460" t="s">
        <v>719</v>
      </c>
      <c r="D290" s="463">
        <v>254.62200000000001</v>
      </c>
      <c r="E290" s="463">
        <v>13.523999999999999</v>
      </c>
    </row>
    <row r="291" spans="1:5" x14ac:dyDescent="0.2">
      <c r="A291" s="460"/>
      <c r="B291" s="460"/>
      <c r="C291" s="460" t="s">
        <v>691</v>
      </c>
      <c r="D291" s="463">
        <v>82.245999999999995</v>
      </c>
      <c r="E291" s="463">
        <v>1.266</v>
      </c>
    </row>
    <row r="292" spans="1:5" x14ac:dyDescent="0.2">
      <c r="A292" s="460"/>
      <c r="B292" s="460"/>
      <c r="C292" s="460" t="s">
        <v>716</v>
      </c>
      <c r="D292" s="463">
        <v>6384.3360000000002</v>
      </c>
      <c r="E292" s="463">
        <v>89.317999999999998</v>
      </c>
    </row>
    <row r="293" spans="1:5" x14ac:dyDescent="0.2">
      <c r="A293" s="460"/>
      <c r="B293" s="460"/>
      <c r="C293" s="460" t="s">
        <v>749</v>
      </c>
      <c r="D293" s="463">
        <v>287.05200000000002</v>
      </c>
      <c r="E293" s="463">
        <v>2.04</v>
      </c>
    </row>
    <row r="294" spans="1:5" s="334" customFormat="1" ht="12.75" customHeight="1" x14ac:dyDescent="0.2">
      <c r="A294" s="571" t="s">
        <v>985</v>
      </c>
      <c r="B294" s="572"/>
      <c r="C294" s="573"/>
      <c r="D294" s="574"/>
      <c r="E294" s="574" t="s">
        <v>1578</v>
      </c>
    </row>
    <row r="295" spans="1:5" x14ac:dyDescent="0.2">
      <c r="A295" s="460"/>
      <c r="B295" s="460"/>
      <c r="C295" s="460" t="s">
        <v>737</v>
      </c>
      <c r="D295" s="463">
        <v>280.87599999999998</v>
      </c>
      <c r="E295" s="463">
        <v>32.643999999999998</v>
      </c>
    </row>
    <row r="296" spans="1:5" x14ac:dyDescent="0.2">
      <c r="A296" s="460">
        <v>4415200000</v>
      </c>
      <c r="B296" s="460" t="s">
        <v>593</v>
      </c>
      <c r="C296" s="460" t="s">
        <v>707</v>
      </c>
      <c r="D296" s="463">
        <v>155.11699999999999</v>
      </c>
      <c r="E296" s="463">
        <v>5.2089999999999996</v>
      </c>
    </row>
    <row r="297" spans="1:5" x14ac:dyDescent="0.2">
      <c r="A297" s="460"/>
      <c r="B297" s="460"/>
      <c r="C297" s="460" t="s">
        <v>708</v>
      </c>
      <c r="D297" s="463">
        <v>114.904</v>
      </c>
      <c r="E297" s="463">
        <v>80.960999999999999</v>
      </c>
    </row>
    <row r="298" spans="1:5" x14ac:dyDescent="0.2">
      <c r="A298" s="460"/>
      <c r="B298" s="460"/>
      <c r="C298" s="460" t="s">
        <v>706</v>
      </c>
      <c r="D298" s="463">
        <v>31.466000000000001</v>
      </c>
      <c r="E298" s="463">
        <v>12.884</v>
      </c>
    </row>
    <row r="299" spans="1:5" x14ac:dyDescent="0.2">
      <c r="A299" s="460"/>
      <c r="B299" s="460"/>
      <c r="C299" s="460" t="s">
        <v>733</v>
      </c>
      <c r="D299" s="463">
        <v>112817.92</v>
      </c>
      <c r="E299" s="463">
        <v>146048.19500000001</v>
      </c>
    </row>
    <row r="300" spans="1:5" x14ac:dyDescent="0.2">
      <c r="A300" s="460"/>
      <c r="B300" s="460"/>
      <c r="C300" s="460" t="s">
        <v>692</v>
      </c>
      <c r="D300" s="463">
        <v>833215.18500000006</v>
      </c>
      <c r="E300" s="463">
        <v>1554405.6029999999</v>
      </c>
    </row>
    <row r="301" spans="1:5" x14ac:dyDescent="0.2">
      <c r="A301" s="460"/>
      <c r="B301" s="460"/>
      <c r="C301" s="460" t="s">
        <v>698</v>
      </c>
      <c r="D301" s="463">
        <v>206.75700000000001</v>
      </c>
      <c r="E301" s="463">
        <v>25.98</v>
      </c>
    </row>
    <row r="302" spans="1:5" x14ac:dyDescent="0.2">
      <c r="A302" s="460"/>
      <c r="B302" s="460"/>
      <c r="C302" s="460" t="s">
        <v>689</v>
      </c>
      <c r="D302" s="463">
        <v>2622.4479999999999</v>
      </c>
      <c r="E302" s="463">
        <v>1593.9659999999999</v>
      </c>
    </row>
    <row r="303" spans="1:5" x14ac:dyDescent="0.2">
      <c r="A303" s="460"/>
      <c r="B303" s="460"/>
      <c r="C303" s="460" t="s">
        <v>687</v>
      </c>
      <c r="D303" s="463">
        <v>3248.3240000000001</v>
      </c>
      <c r="E303" s="463">
        <v>166.58600000000001</v>
      </c>
    </row>
    <row r="304" spans="1:5" x14ac:dyDescent="0.2">
      <c r="A304" s="460"/>
      <c r="B304" s="460"/>
      <c r="C304" s="460" t="s">
        <v>712</v>
      </c>
      <c r="D304" s="463">
        <v>2783.4270000000001</v>
      </c>
      <c r="E304" s="463">
        <v>74.361999999999995</v>
      </c>
    </row>
    <row r="305" spans="1:5" x14ac:dyDescent="0.2">
      <c r="A305" s="460"/>
      <c r="B305" s="460"/>
      <c r="C305" s="460" t="s">
        <v>715</v>
      </c>
      <c r="D305" s="463">
        <v>565.08399999999995</v>
      </c>
      <c r="E305" s="463">
        <v>216.374</v>
      </c>
    </row>
    <row r="306" spans="1:5" x14ac:dyDescent="0.2">
      <c r="A306" s="460"/>
      <c r="B306" s="460"/>
      <c r="C306" s="460" t="s">
        <v>855</v>
      </c>
      <c r="D306" s="463">
        <v>2312339.159</v>
      </c>
      <c r="E306" s="463">
        <v>1646490.7690000001</v>
      </c>
    </row>
    <row r="307" spans="1:5" x14ac:dyDescent="0.2">
      <c r="A307" s="460"/>
      <c r="B307" s="460"/>
      <c r="C307" s="460" t="s">
        <v>691</v>
      </c>
      <c r="D307" s="463">
        <v>33.78</v>
      </c>
      <c r="E307" s="463">
        <v>1.167</v>
      </c>
    </row>
    <row r="308" spans="1:5" x14ac:dyDescent="0.2">
      <c r="A308" s="460"/>
      <c r="B308" s="460"/>
      <c r="C308" s="460" t="s">
        <v>728</v>
      </c>
      <c r="D308" s="463">
        <v>2720.5479999999998</v>
      </c>
      <c r="E308" s="463">
        <v>156.39699999999999</v>
      </c>
    </row>
    <row r="309" spans="1:5" x14ac:dyDescent="0.2">
      <c r="A309" s="460">
        <v>4416000000</v>
      </c>
      <c r="B309" s="460" t="s">
        <v>970</v>
      </c>
      <c r="C309" s="460" t="s">
        <v>696</v>
      </c>
      <c r="D309" s="463">
        <v>211.39599999999999</v>
      </c>
      <c r="E309" s="463">
        <v>100</v>
      </c>
    </row>
    <row r="310" spans="1:5" x14ac:dyDescent="0.2">
      <c r="A310" s="460"/>
      <c r="B310" s="460"/>
      <c r="C310" s="460" t="s">
        <v>692</v>
      </c>
      <c r="D310" s="463">
        <v>26020.919000000002</v>
      </c>
      <c r="E310" s="463">
        <v>4729</v>
      </c>
    </row>
    <row r="311" spans="1:5" x14ac:dyDescent="0.2">
      <c r="A311" s="460"/>
      <c r="B311" s="460"/>
      <c r="C311" s="460" t="s">
        <v>698</v>
      </c>
      <c r="D311" s="463">
        <v>193</v>
      </c>
      <c r="E311" s="463">
        <v>15.11</v>
      </c>
    </row>
    <row r="312" spans="1:5" x14ac:dyDescent="0.2">
      <c r="A312" s="460"/>
      <c r="B312" s="460"/>
      <c r="C312" s="460" t="s">
        <v>700</v>
      </c>
      <c r="D312" s="463">
        <v>25507.27</v>
      </c>
      <c r="E312" s="463">
        <v>22460</v>
      </c>
    </row>
    <row r="313" spans="1:5" x14ac:dyDescent="0.2">
      <c r="A313" s="460"/>
      <c r="B313" s="460"/>
      <c r="C313" s="460" t="s">
        <v>689</v>
      </c>
      <c r="D313" s="463">
        <v>374.94900000000001</v>
      </c>
      <c r="E313" s="463">
        <v>372.78899999999999</v>
      </c>
    </row>
    <row r="314" spans="1:5" x14ac:dyDescent="0.2">
      <c r="A314" s="460"/>
      <c r="B314" s="460"/>
      <c r="C314" s="460" t="s">
        <v>687</v>
      </c>
      <c r="D314" s="463">
        <v>37745.375</v>
      </c>
      <c r="E314" s="463">
        <v>12285.489</v>
      </c>
    </row>
    <row r="315" spans="1:5" x14ac:dyDescent="0.2">
      <c r="A315" s="460"/>
      <c r="B315" s="460"/>
      <c r="C315" s="460" t="s">
        <v>739</v>
      </c>
      <c r="D315" s="463">
        <v>140.86500000000001</v>
      </c>
      <c r="E315" s="463">
        <v>1.8640000000000001</v>
      </c>
    </row>
    <row r="316" spans="1:5" x14ac:dyDescent="0.2">
      <c r="A316" s="460"/>
      <c r="B316" s="460"/>
      <c r="C316" s="460" t="s">
        <v>693</v>
      </c>
      <c r="D316" s="463">
        <v>77080.763000000006</v>
      </c>
      <c r="E316" s="463">
        <v>6192.6589999999997</v>
      </c>
    </row>
    <row r="317" spans="1:5" x14ac:dyDescent="0.2">
      <c r="A317" s="460"/>
      <c r="B317" s="460"/>
      <c r="C317" s="460" t="s">
        <v>748</v>
      </c>
      <c r="D317" s="463">
        <v>43.021000000000001</v>
      </c>
      <c r="E317" s="463">
        <v>18.899999999999999</v>
      </c>
    </row>
    <row r="318" spans="1:5" x14ac:dyDescent="0.2">
      <c r="A318" s="460"/>
      <c r="B318" s="460"/>
      <c r="C318" s="460" t="s">
        <v>712</v>
      </c>
      <c r="D318" s="463">
        <v>1245</v>
      </c>
      <c r="E318" s="463">
        <v>662.625</v>
      </c>
    </row>
    <row r="319" spans="1:5" x14ac:dyDescent="0.2">
      <c r="A319" s="460">
        <v>4417001000</v>
      </c>
      <c r="B319" s="460" t="s">
        <v>594</v>
      </c>
      <c r="C319" s="460" t="s">
        <v>707</v>
      </c>
      <c r="D319" s="463">
        <v>152.16900000000001</v>
      </c>
      <c r="E319" s="463">
        <v>1.571</v>
      </c>
    </row>
    <row r="320" spans="1:5" x14ac:dyDescent="0.2">
      <c r="A320" s="460"/>
      <c r="B320" s="460"/>
      <c r="C320" s="460" t="s">
        <v>696</v>
      </c>
      <c r="D320" s="463">
        <v>18.82</v>
      </c>
      <c r="E320" s="463">
        <v>1.861</v>
      </c>
    </row>
    <row r="321" spans="1:5" x14ac:dyDescent="0.2">
      <c r="A321" s="460"/>
      <c r="B321" s="460"/>
      <c r="C321" s="460" t="s">
        <v>698</v>
      </c>
      <c r="D321" s="463">
        <v>81.087000000000003</v>
      </c>
      <c r="E321" s="463">
        <v>14.529</v>
      </c>
    </row>
    <row r="322" spans="1:5" x14ac:dyDescent="0.2">
      <c r="A322" s="460"/>
      <c r="B322" s="460"/>
      <c r="C322" s="460" t="s">
        <v>689</v>
      </c>
      <c r="D322" s="463">
        <v>33.607999999999997</v>
      </c>
      <c r="E322" s="463">
        <v>30.2</v>
      </c>
    </row>
    <row r="323" spans="1:5" x14ac:dyDescent="0.2">
      <c r="A323" s="460"/>
      <c r="B323" s="460"/>
      <c r="C323" s="460" t="s">
        <v>712</v>
      </c>
      <c r="D323" s="463">
        <v>24.201000000000001</v>
      </c>
      <c r="E323" s="463">
        <v>1.87</v>
      </c>
    </row>
    <row r="324" spans="1:5" x14ac:dyDescent="0.2">
      <c r="A324" s="460">
        <v>4417009000</v>
      </c>
      <c r="B324" s="460" t="s">
        <v>595</v>
      </c>
      <c r="C324" s="460" t="s">
        <v>707</v>
      </c>
      <c r="D324" s="463">
        <v>80.236000000000004</v>
      </c>
      <c r="E324" s="463">
        <v>1.2689999999999999</v>
      </c>
    </row>
    <row r="325" spans="1:5" x14ac:dyDescent="0.2">
      <c r="A325" s="460"/>
      <c r="B325" s="460"/>
      <c r="C325" s="460" t="s">
        <v>733</v>
      </c>
      <c r="D325" s="463">
        <v>3177.01</v>
      </c>
      <c r="E325" s="463">
        <v>1723.5809999999999</v>
      </c>
    </row>
    <row r="326" spans="1:5" x14ac:dyDescent="0.2">
      <c r="A326" s="460"/>
      <c r="B326" s="460"/>
      <c r="C326" s="460" t="s">
        <v>698</v>
      </c>
      <c r="D326" s="463">
        <v>1001070.233</v>
      </c>
      <c r="E326" s="463">
        <v>1762906.5649999999</v>
      </c>
    </row>
    <row r="327" spans="1:5" x14ac:dyDescent="0.2">
      <c r="A327" s="460"/>
      <c r="B327" s="460"/>
      <c r="C327" s="460" t="s">
        <v>689</v>
      </c>
      <c r="D327" s="463">
        <v>20.084</v>
      </c>
      <c r="E327" s="463">
        <v>3.73</v>
      </c>
    </row>
    <row r="328" spans="1:5" x14ac:dyDescent="0.2">
      <c r="A328" s="460"/>
      <c r="B328" s="460"/>
      <c r="C328" s="460" t="s">
        <v>687</v>
      </c>
      <c r="D328" s="463">
        <v>9817.2540000000008</v>
      </c>
      <c r="E328" s="463">
        <v>461.43099999999998</v>
      </c>
    </row>
    <row r="329" spans="1:5" x14ac:dyDescent="0.2">
      <c r="A329" s="460"/>
      <c r="B329" s="460"/>
      <c r="C329" s="460" t="s">
        <v>693</v>
      </c>
      <c r="D329" s="463">
        <v>2.0859999999999999</v>
      </c>
      <c r="E329" s="463">
        <v>0.10100000000000001</v>
      </c>
    </row>
    <row r="330" spans="1:5" s="334" customFormat="1" ht="12.75" customHeight="1" x14ac:dyDescent="0.2">
      <c r="A330" s="571" t="s">
        <v>985</v>
      </c>
      <c r="B330" s="572"/>
      <c r="C330" s="573"/>
      <c r="D330" s="574"/>
      <c r="E330" s="574" t="s">
        <v>1578</v>
      </c>
    </row>
    <row r="331" spans="1:5" x14ac:dyDescent="0.2">
      <c r="A331" s="460"/>
      <c r="B331" s="460"/>
      <c r="C331" s="460" t="s">
        <v>748</v>
      </c>
      <c r="D331" s="463">
        <v>41.67</v>
      </c>
      <c r="E331" s="463">
        <v>2.306</v>
      </c>
    </row>
    <row r="332" spans="1:5" x14ac:dyDescent="0.2">
      <c r="A332" s="460"/>
      <c r="B332" s="460"/>
      <c r="C332" s="460" t="s">
        <v>712</v>
      </c>
      <c r="D332" s="463">
        <v>1211.769</v>
      </c>
      <c r="E332" s="463">
        <v>50.182000000000002</v>
      </c>
    </row>
    <row r="333" spans="1:5" x14ac:dyDescent="0.2">
      <c r="A333" s="460"/>
      <c r="B333" s="460"/>
      <c r="C333" s="460" t="s">
        <v>688</v>
      </c>
      <c r="D333" s="463">
        <v>499.10599999999999</v>
      </c>
      <c r="E333" s="463">
        <v>196.74700000000001</v>
      </c>
    </row>
    <row r="334" spans="1:5" x14ac:dyDescent="0.2">
      <c r="A334" s="460"/>
      <c r="B334" s="460"/>
      <c r="C334" s="460" t="s">
        <v>749</v>
      </c>
      <c r="D334" s="463">
        <v>16.651</v>
      </c>
      <c r="E334" s="463">
        <v>3.7999999999999999E-2</v>
      </c>
    </row>
    <row r="335" spans="1:5" x14ac:dyDescent="0.2">
      <c r="A335" s="460">
        <v>4418100000</v>
      </c>
      <c r="B335" s="460" t="s">
        <v>596</v>
      </c>
      <c r="C335" s="460" t="s">
        <v>698</v>
      </c>
      <c r="D335" s="463">
        <v>431.84199999999998</v>
      </c>
      <c r="E335" s="463">
        <v>48.954000000000001</v>
      </c>
    </row>
    <row r="336" spans="1:5" x14ac:dyDescent="0.2">
      <c r="A336" s="460"/>
      <c r="B336" s="460"/>
      <c r="C336" s="460" t="s">
        <v>700</v>
      </c>
      <c r="D336" s="463">
        <v>5039.5709999999999</v>
      </c>
      <c r="E336" s="463">
        <v>336.01</v>
      </c>
    </row>
    <row r="337" spans="1:5" x14ac:dyDescent="0.2">
      <c r="A337" s="460"/>
      <c r="B337" s="460"/>
      <c r="C337" s="460" t="s">
        <v>687</v>
      </c>
      <c r="D337" s="463">
        <v>261.07799999999997</v>
      </c>
      <c r="E337" s="463">
        <v>45.920999999999999</v>
      </c>
    </row>
    <row r="338" spans="1:5" x14ac:dyDescent="0.2">
      <c r="A338" s="460"/>
      <c r="B338" s="460"/>
      <c r="C338" s="460" t="s">
        <v>746</v>
      </c>
      <c r="D338" s="463">
        <v>18025.205999999998</v>
      </c>
      <c r="E338" s="463">
        <v>3646.9</v>
      </c>
    </row>
    <row r="339" spans="1:5" x14ac:dyDescent="0.2">
      <c r="A339" s="460"/>
      <c r="B339" s="460"/>
      <c r="C339" s="460" t="s">
        <v>688</v>
      </c>
      <c r="D339" s="463">
        <v>7850.3140000000003</v>
      </c>
      <c r="E339" s="463">
        <v>393.95299999999997</v>
      </c>
    </row>
    <row r="340" spans="1:5" x14ac:dyDescent="0.2">
      <c r="A340" s="460"/>
      <c r="B340" s="460"/>
      <c r="C340" s="460" t="s">
        <v>737</v>
      </c>
      <c r="D340" s="463">
        <v>0.46200000000000002</v>
      </c>
      <c r="E340" s="463">
        <v>0.47899999999999998</v>
      </c>
    </row>
    <row r="341" spans="1:5" x14ac:dyDescent="0.2">
      <c r="A341" s="460">
        <v>4418200000</v>
      </c>
      <c r="B341" s="460" t="s">
        <v>597</v>
      </c>
      <c r="C341" s="460" t="s">
        <v>707</v>
      </c>
      <c r="D341" s="463">
        <v>137.44399999999999</v>
      </c>
      <c r="E341" s="463">
        <v>6.3920000000000003</v>
      </c>
    </row>
    <row r="342" spans="1:5" x14ac:dyDescent="0.2">
      <c r="A342" s="460"/>
      <c r="B342" s="460"/>
      <c r="C342" s="460" t="s">
        <v>706</v>
      </c>
      <c r="D342" s="463">
        <v>699.20799999999997</v>
      </c>
      <c r="E342" s="463">
        <v>764.04600000000005</v>
      </c>
    </row>
    <row r="343" spans="1:5" x14ac:dyDescent="0.2">
      <c r="A343" s="460"/>
      <c r="B343" s="460"/>
      <c r="C343" s="460" t="s">
        <v>733</v>
      </c>
      <c r="D343" s="463">
        <v>83736.967999999993</v>
      </c>
      <c r="E343" s="463">
        <v>34738.377</v>
      </c>
    </row>
    <row r="344" spans="1:5" x14ac:dyDescent="0.2">
      <c r="A344" s="460"/>
      <c r="B344" s="460"/>
      <c r="C344" s="460" t="s">
        <v>697</v>
      </c>
      <c r="D344" s="463">
        <v>437.92700000000002</v>
      </c>
      <c r="E344" s="463">
        <v>990</v>
      </c>
    </row>
    <row r="345" spans="1:5" x14ac:dyDescent="0.2">
      <c r="A345" s="460"/>
      <c r="B345" s="460"/>
      <c r="C345" s="460" t="s">
        <v>692</v>
      </c>
      <c r="D345" s="463">
        <v>100408.765</v>
      </c>
      <c r="E345" s="463">
        <v>38627.483999999997</v>
      </c>
    </row>
    <row r="346" spans="1:5" x14ac:dyDescent="0.2">
      <c r="A346" s="460"/>
      <c r="B346" s="460"/>
      <c r="C346" s="460" t="s">
        <v>698</v>
      </c>
      <c r="D346" s="463">
        <v>170713.00200000001</v>
      </c>
      <c r="E346" s="463">
        <v>91014.46</v>
      </c>
    </row>
    <row r="347" spans="1:5" x14ac:dyDescent="0.2">
      <c r="A347" s="460"/>
      <c r="B347" s="460"/>
      <c r="C347" s="460" t="s">
        <v>695</v>
      </c>
      <c r="D347" s="463">
        <v>987.05200000000002</v>
      </c>
      <c r="E347" s="463">
        <v>106.152</v>
      </c>
    </row>
    <row r="348" spans="1:5" x14ac:dyDescent="0.2">
      <c r="A348" s="460"/>
      <c r="B348" s="460"/>
      <c r="C348" s="460" t="s">
        <v>700</v>
      </c>
      <c r="D348" s="463">
        <v>20183.96</v>
      </c>
      <c r="E348" s="463">
        <v>1371.673</v>
      </c>
    </row>
    <row r="349" spans="1:5" x14ac:dyDescent="0.2">
      <c r="A349" s="460"/>
      <c r="B349" s="460"/>
      <c r="C349" s="460" t="s">
        <v>689</v>
      </c>
      <c r="D349" s="463">
        <v>245333.628</v>
      </c>
      <c r="E349" s="463">
        <v>56037.038</v>
      </c>
    </row>
    <row r="350" spans="1:5" x14ac:dyDescent="0.2">
      <c r="A350" s="460"/>
      <c r="B350" s="460"/>
      <c r="C350" s="460" t="s">
        <v>687</v>
      </c>
      <c r="D350" s="463">
        <v>97171.596999999994</v>
      </c>
      <c r="E350" s="463">
        <v>20453.560000000001</v>
      </c>
    </row>
    <row r="351" spans="1:5" x14ac:dyDescent="0.2">
      <c r="A351" s="460"/>
      <c r="B351" s="460"/>
      <c r="C351" s="460" t="s">
        <v>754</v>
      </c>
      <c r="D351" s="463">
        <v>2149.1469999999999</v>
      </c>
      <c r="E351" s="463">
        <v>175.27799999999999</v>
      </c>
    </row>
    <row r="352" spans="1:5" x14ac:dyDescent="0.2">
      <c r="A352" s="460"/>
      <c r="B352" s="460"/>
      <c r="C352" s="460" t="s">
        <v>688</v>
      </c>
      <c r="D352" s="463">
        <v>111.19199999999999</v>
      </c>
      <c r="E352" s="463">
        <v>2.6779999999999999</v>
      </c>
    </row>
    <row r="353" spans="1:5" x14ac:dyDescent="0.2">
      <c r="A353" s="460"/>
      <c r="B353" s="460"/>
      <c r="C353" s="460" t="s">
        <v>715</v>
      </c>
      <c r="D353" s="463">
        <v>47.082999999999998</v>
      </c>
      <c r="E353" s="463">
        <v>28.456</v>
      </c>
    </row>
    <row r="354" spans="1:5" x14ac:dyDescent="0.2">
      <c r="A354" s="460"/>
      <c r="B354" s="460"/>
      <c r="C354" s="460" t="s">
        <v>855</v>
      </c>
      <c r="D354" s="463">
        <v>1238.0899999999999</v>
      </c>
      <c r="E354" s="463">
        <v>80.158000000000001</v>
      </c>
    </row>
    <row r="355" spans="1:5" x14ac:dyDescent="0.2">
      <c r="A355" s="460"/>
      <c r="B355" s="460"/>
      <c r="C355" s="460" t="s">
        <v>749</v>
      </c>
      <c r="D355" s="463">
        <v>36379.788</v>
      </c>
      <c r="E355" s="463">
        <v>1433.0029999999999</v>
      </c>
    </row>
    <row r="356" spans="1:5" x14ac:dyDescent="0.2">
      <c r="A356" s="460">
        <v>4418400000</v>
      </c>
      <c r="B356" s="460" t="s">
        <v>873</v>
      </c>
      <c r="C356" s="460" t="s">
        <v>707</v>
      </c>
      <c r="D356" s="463">
        <v>340564.723</v>
      </c>
      <c r="E356" s="463">
        <v>220445.78</v>
      </c>
    </row>
    <row r="357" spans="1:5" x14ac:dyDescent="0.2">
      <c r="A357" s="460"/>
      <c r="B357" s="460"/>
      <c r="C357" s="460" t="s">
        <v>741</v>
      </c>
      <c r="D357" s="463">
        <v>145937.18900000001</v>
      </c>
      <c r="E357" s="463">
        <v>106699.03</v>
      </c>
    </row>
    <row r="358" spans="1:5" x14ac:dyDescent="0.2">
      <c r="A358" s="460"/>
      <c r="B358" s="460"/>
      <c r="C358" s="460" t="s">
        <v>698</v>
      </c>
      <c r="D358" s="463">
        <v>39667</v>
      </c>
      <c r="E358" s="463">
        <v>65027.5</v>
      </c>
    </row>
    <row r="359" spans="1:5" x14ac:dyDescent="0.2">
      <c r="A359" s="460"/>
      <c r="B359" s="460"/>
      <c r="C359" s="460" t="s">
        <v>800</v>
      </c>
      <c r="D359" s="463">
        <v>156.35599999999999</v>
      </c>
      <c r="E359" s="463">
        <v>87.75</v>
      </c>
    </row>
    <row r="360" spans="1:5" x14ac:dyDescent="0.2">
      <c r="A360" s="460"/>
      <c r="B360" s="460"/>
      <c r="C360" s="460" t="s">
        <v>689</v>
      </c>
      <c r="D360" s="463">
        <v>771.92700000000002</v>
      </c>
      <c r="E360" s="463">
        <v>649.68299999999999</v>
      </c>
    </row>
    <row r="361" spans="1:5" x14ac:dyDescent="0.2">
      <c r="A361" s="460"/>
      <c r="B361" s="460"/>
      <c r="C361" s="460" t="s">
        <v>742</v>
      </c>
      <c r="D361" s="463">
        <v>1940.8989999999999</v>
      </c>
      <c r="E361" s="463">
        <v>48</v>
      </c>
    </row>
    <row r="362" spans="1:5" x14ac:dyDescent="0.2">
      <c r="A362" s="460"/>
      <c r="B362" s="460"/>
      <c r="C362" s="460" t="s">
        <v>743</v>
      </c>
      <c r="D362" s="463">
        <v>154964.34099999999</v>
      </c>
      <c r="E362" s="463">
        <v>77275.14</v>
      </c>
    </row>
    <row r="363" spans="1:5" x14ac:dyDescent="0.2">
      <c r="A363" s="460">
        <v>4418500000</v>
      </c>
      <c r="B363" s="460" t="s">
        <v>598</v>
      </c>
      <c r="C363" s="460" t="s">
        <v>700</v>
      </c>
      <c r="D363" s="463">
        <v>333.91</v>
      </c>
      <c r="E363" s="463">
        <v>261.59199999999998</v>
      </c>
    </row>
    <row r="364" spans="1:5" x14ac:dyDescent="0.2">
      <c r="A364" s="460">
        <v>4418600000</v>
      </c>
      <c r="B364" s="460" t="s">
        <v>599</v>
      </c>
      <c r="C364" s="460" t="s">
        <v>706</v>
      </c>
      <c r="D364" s="463">
        <v>824.45100000000002</v>
      </c>
      <c r="E364" s="463">
        <v>509.86799999999999</v>
      </c>
    </row>
    <row r="365" spans="1:5" x14ac:dyDescent="0.2">
      <c r="A365" s="460"/>
      <c r="B365" s="460"/>
      <c r="C365" s="460" t="s">
        <v>803</v>
      </c>
      <c r="D365" s="463">
        <v>54429.713000000003</v>
      </c>
      <c r="E365" s="463">
        <v>40465.5</v>
      </c>
    </row>
    <row r="366" spans="1:5" s="334" customFormat="1" ht="12.75" customHeight="1" x14ac:dyDescent="0.2">
      <c r="A366" s="571" t="s">
        <v>985</v>
      </c>
      <c r="B366" s="572"/>
      <c r="C366" s="573"/>
      <c r="D366" s="574"/>
      <c r="E366" s="574" t="s">
        <v>1578</v>
      </c>
    </row>
    <row r="367" spans="1:5" x14ac:dyDescent="0.2">
      <c r="A367" s="460"/>
      <c r="B367" s="460"/>
      <c r="C367" s="460" t="s">
        <v>689</v>
      </c>
      <c r="D367" s="463">
        <v>196527.345</v>
      </c>
      <c r="E367" s="463">
        <v>119904.17200000001</v>
      </c>
    </row>
    <row r="368" spans="1:5" x14ac:dyDescent="0.2">
      <c r="A368" s="460"/>
      <c r="B368" s="460"/>
      <c r="C368" s="460" t="s">
        <v>687</v>
      </c>
      <c r="D368" s="463">
        <v>67981.562000000005</v>
      </c>
      <c r="E368" s="463">
        <v>70542.918000000005</v>
      </c>
    </row>
    <row r="369" spans="1:5" x14ac:dyDescent="0.2">
      <c r="A369" s="460"/>
      <c r="B369" s="460"/>
      <c r="C369" s="460" t="s">
        <v>742</v>
      </c>
      <c r="D369" s="463">
        <v>29906.016</v>
      </c>
      <c r="E369" s="463">
        <v>20970</v>
      </c>
    </row>
    <row r="370" spans="1:5" x14ac:dyDescent="0.2">
      <c r="A370" s="460">
        <v>4418710000</v>
      </c>
      <c r="B370" s="460" t="s">
        <v>1229</v>
      </c>
      <c r="C370" s="460" t="s">
        <v>733</v>
      </c>
      <c r="D370" s="463">
        <v>2941.9259999999999</v>
      </c>
      <c r="E370" s="463">
        <v>3930.058</v>
      </c>
    </row>
    <row r="371" spans="1:5" x14ac:dyDescent="0.2">
      <c r="A371" s="460">
        <v>4418720000</v>
      </c>
      <c r="B371" s="460" t="s">
        <v>600</v>
      </c>
      <c r="C371" s="460" t="s">
        <v>707</v>
      </c>
      <c r="D371" s="463">
        <v>12715.194</v>
      </c>
      <c r="E371" s="463">
        <v>2074.279</v>
      </c>
    </row>
    <row r="372" spans="1:5" x14ac:dyDescent="0.2">
      <c r="A372" s="460"/>
      <c r="B372" s="460"/>
      <c r="C372" s="460" t="s">
        <v>733</v>
      </c>
      <c r="D372" s="463">
        <v>254720.51</v>
      </c>
      <c r="E372" s="463">
        <v>105591.458</v>
      </c>
    </row>
    <row r="373" spans="1:5" x14ac:dyDescent="0.2">
      <c r="A373" s="460"/>
      <c r="B373" s="460"/>
      <c r="C373" s="460" t="s">
        <v>689</v>
      </c>
      <c r="D373" s="463">
        <v>51088.578999999998</v>
      </c>
      <c r="E373" s="463">
        <v>13596.35</v>
      </c>
    </row>
    <row r="374" spans="1:5" x14ac:dyDescent="0.2">
      <c r="A374" s="460"/>
      <c r="B374" s="460"/>
      <c r="C374" s="460" t="s">
        <v>687</v>
      </c>
      <c r="D374" s="463">
        <v>269.51600000000002</v>
      </c>
      <c r="E374" s="463">
        <v>14.028</v>
      </c>
    </row>
    <row r="375" spans="1:5" x14ac:dyDescent="0.2">
      <c r="A375" s="460"/>
      <c r="B375" s="460"/>
      <c r="C375" s="460" t="s">
        <v>693</v>
      </c>
      <c r="D375" s="463">
        <v>38553.160000000003</v>
      </c>
      <c r="E375" s="463">
        <v>14006.199000000001</v>
      </c>
    </row>
    <row r="376" spans="1:5" x14ac:dyDescent="0.2">
      <c r="A376" s="460"/>
      <c r="B376" s="460"/>
      <c r="C376" s="460" t="s">
        <v>712</v>
      </c>
      <c r="D376" s="463">
        <v>675.69200000000001</v>
      </c>
      <c r="E376" s="463">
        <v>725</v>
      </c>
    </row>
    <row r="377" spans="1:5" x14ac:dyDescent="0.2">
      <c r="A377" s="460"/>
      <c r="B377" s="460"/>
      <c r="C377" s="460" t="s">
        <v>715</v>
      </c>
      <c r="D377" s="463">
        <v>6499.94</v>
      </c>
      <c r="E377" s="463">
        <v>1629</v>
      </c>
    </row>
    <row r="378" spans="1:5" x14ac:dyDescent="0.2">
      <c r="A378" s="460"/>
      <c r="B378" s="460"/>
      <c r="C378" s="460" t="s">
        <v>724</v>
      </c>
      <c r="D378" s="463">
        <v>86836.3</v>
      </c>
      <c r="E378" s="463">
        <v>23767.200000000001</v>
      </c>
    </row>
    <row r="379" spans="1:5" x14ac:dyDescent="0.2">
      <c r="A379" s="460"/>
      <c r="B379" s="460"/>
      <c r="C379" s="460" t="s">
        <v>749</v>
      </c>
      <c r="D379" s="463">
        <v>35314.375999999997</v>
      </c>
      <c r="E379" s="463">
        <v>10497.5</v>
      </c>
    </row>
    <row r="380" spans="1:5" x14ac:dyDescent="0.2">
      <c r="A380" s="460">
        <v>4418790000</v>
      </c>
      <c r="B380" s="460" t="s">
        <v>601</v>
      </c>
      <c r="C380" s="460" t="s">
        <v>707</v>
      </c>
      <c r="D380" s="463">
        <v>13050.216</v>
      </c>
      <c r="E380" s="463">
        <v>3169.8249999999998</v>
      </c>
    </row>
    <row r="381" spans="1:5" x14ac:dyDescent="0.2">
      <c r="A381" s="460"/>
      <c r="B381" s="460"/>
      <c r="C381" s="460" t="s">
        <v>733</v>
      </c>
      <c r="D381" s="463">
        <v>2020.463</v>
      </c>
      <c r="E381" s="463">
        <v>1903.0429999999999</v>
      </c>
    </row>
    <row r="382" spans="1:5" x14ac:dyDescent="0.2">
      <c r="A382" s="460"/>
      <c r="B382" s="460"/>
      <c r="C382" s="460" t="s">
        <v>698</v>
      </c>
      <c r="D382" s="463">
        <v>1209453.9990000001</v>
      </c>
      <c r="E382" s="463">
        <v>735581.25300000003</v>
      </c>
    </row>
    <row r="383" spans="1:5" x14ac:dyDescent="0.2">
      <c r="A383" s="460"/>
      <c r="B383" s="460"/>
      <c r="C383" s="460" t="s">
        <v>710</v>
      </c>
      <c r="D383" s="463">
        <v>8548.7139999999999</v>
      </c>
      <c r="E383" s="463">
        <v>5164.116</v>
      </c>
    </row>
    <row r="384" spans="1:5" x14ac:dyDescent="0.2">
      <c r="A384" s="460"/>
      <c r="B384" s="460"/>
      <c r="C384" s="460" t="s">
        <v>700</v>
      </c>
      <c r="D384" s="463">
        <v>686.90099999999995</v>
      </c>
      <c r="E384" s="463">
        <v>538.13199999999995</v>
      </c>
    </row>
    <row r="385" spans="1:5" x14ac:dyDescent="0.2">
      <c r="A385" s="460"/>
      <c r="B385" s="460"/>
      <c r="C385" s="460" t="s">
        <v>689</v>
      </c>
      <c r="D385" s="463">
        <v>1897.3340000000001</v>
      </c>
      <c r="E385" s="463">
        <v>544.49699999999996</v>
      </c>
    </row>
    <row r="386" spans="1:5" x14ac:dyDescent="0.2">
      <c r="A386" s="460"/>
      <c r="B386" s="460"/>
      <c r="C386" s="460" t="s">
        <v>687</v>
      </c>
      <c r="D386" s="463">
        <v>787.73</v>
      </c>
      <c r="E386" s="463">
        <v>7.9290000000000003</v>
      </c>
    </row>
    <row r="387" spans="1:5" x14ac:dyDescent="0.2">
      <c r="A387" s="460"/>
      <c r="B387" s="460"/>
      <c r="C387" s="460" t="s">
        <v>712</v>
      </c>
      <c r="D387" s="463">
        <v>173090.82199999999</v>
      </c>
      <c r="E387" s="463">
        <v>169266.95800000001</v>
      </c>
    </row>
    <row r="388" spans="1:5" x14ac:dyDescent="0.2">
      <c r="A388" s="460"/>
      <c r="B388" s="460"/>
      <c r="C388" s="460" t="s">
        <v>719</v>
      </c>
      <c r="D388" s="463">
        <v>116581.037</v>
      </c>
      <c r="E388" s="463">
        <v>9382.01</v>
      </c>
    </row>
    <row r="389" spans="1:5" x14ac:dyDescent="0.2">
      <c r="A389" s="460"/>
      <c r="B389" s="460"/>
      <c r="C389" s="460" t="s">
        <v>740</v>
      </c>
      <c r="D389" s="463">
        <v>36182.959999999999</v>
      </c>
      <c r="E389" s="463">
        <v>3407.65</v>
      </c>
    </row>
    <row r="390" spans="1:5" x14ac:dyDescent="0.2">
      <c r="A390" s="460"/>
      <c r="B390" s="460"/>
      <c r="C390" s="460" t="s">
        <v>718</v>
      </c>
      <c r="D390" s="463">
        <v>49.344999999999999</v>
      </c>
      <c r="E390" s="463">
        <v>11.282</v>
      </c>
    </row>
    <row r="391" spans="1:5" x14ac:dyDescent="0.2">
      <c r="A391" s="460">
        <v>4418901000</v>
      </c>
      <c r="B391" s="460" t="s">
        <v>874</v>
      </c>
      <c r="C391" s="460" t="s">
        <v>698</v>
      </c>
      <c r="D391" s="463">
        <v>13940.712</v>
      </c>
      <c r="E391" s="463">
        <v>8198.0329999999994</v>
      </c>
    </row>
    <row r="392" spans="1:5" x14ac:dyDescent="0.2">
      <c r="A392" s="460"/>
      <c r="B392" s="460"/>
      <c r="C392" s="460" t="s">
        <v>687</v>
      </c>
      <c r="D392" s="463">
        <v>5354.2939999999999</v>
      </c>
      <c r="E392" s="463">
        <v>509.255</v>
      </c>
    </row>
    <row r="393" spans="1:5" x14ac:dyDescent="0.2">
      <c r="A393" s="460"/>
      <c r="B393" s="460"/>
      <c r="C393" s="460" t="s">
        <v>749</v>
      </c>
      <c r="D393" s="463">
        <v>68.518000000000001</v>
      </c>
      <c r="E393" s="463">
        <v>11.766999999999999</v>
      </c>
    </row>
    <row r="394" spans="1:5" x14ac:dyDescent="0.2">
      <c r="A394" s="460">
        <v>4418909000</v>
      </c>
      <c r="B394" s="460" t="s">
        <v>602</v>
      </c>
      <c r="C394" s="460" t="s">
        <v>706</v>
      </c>
      <c r="D394" s="463">
        <v>24782.406999999999</v>
      </c>
      <c r="E394" s="463">
        <v>5218.4139999999998</v>
      </c>
    </row>
    <row r="395" spans="1:5" x14ac:dyDescent="0.2">
      <c r="A395" s="460"/>
      <c r="B395" s="460"/>
      <c r="C395" s="460" t="s">
        <v>733</v>
      </c>
      <c r="D395" s="463">
        <v>219844.00599999999</v>
      </c>
      <c r="E395" s="463">
        <v>8366.4639999999999</v>
      </c>
    </row>
    <row r="396" spans="1:5" x14ac:dyDescent="0.2">
      <c r="A396" s="460"/>
      <c r="B396" s="460"/>
      <c r="C396" s="460" t="s">
        <v>697</v>
      </c>
      <c r="D396" s="463">
        <v>372.82</v>
      </c>
      <c r="E396" s="463">
        <v>70</v>
      </c>
    </row>
    <row r="397" spans="1:5" x14ac:dyDescent="0.2">
      <c r="A397" s="460"/>
      <c r="B397" s="460"/>
      <c r="C397" s="460" t="s">
        <v>692</v>
      </c>
      <c r="D397" s="463">
        <v>28764.973000000002</v>
      </c>
      <c r="E397" s="463">
        <v>2369.3240000000001</v>
      </c>
    </row>
    <row r="398" spans="1:5" x14ac:dyDescent="0.2">
      <c r="A398" s="460"/>
      <c r="B398" s="460"/>
      <c r="C398" s="460" t="s">
        <v>698</v>
      </c>
      <c r="D398" s="463">
        <v>187896.01199999999</v>
      </c>
      <c r="E398" s="463">
        <v>95177.922999999995</v>
      </c>
    </row>
    <row r="399" spans="1:5" x14ac:dyDescent="0.2">
      <c r="A399" s="460"/>
      <c r="B399" s="460"/>
      <c r="C399" s="460" t="s">
        <v>695</v>
      </c>
      <c r="D399" s="463">
        <v>1787.0119999999999</v>
      </c>
      <c r="E399" s="463">
        <v>875.68499999999995</v>
      </c>
    </row>
    <row r="400" spans="1:5" x14ac:dyDescent="0.2">
      <c r="A400" s="460"/>
      <c r="B400" s="460"/>
      <c r="C400" s="460" t="s">
        <v>689</v>
      </c>
      <c r="D400" s="463">
        <v>7348.9679999999998</v>
      </c>
      <c r="E400" s="463">
        <v>5648.2179999999998</v>
      </c>
    </row>
    <row r="401" spans="1:5" x14ac:dyDescent="0.2">
      <c r="A401" s="460"/>
      <c r="B401" s="460"/>
      <c r="C401" s="460" t="s">
        <v>687</v>
      </c>
      <c r="D401" s="463">
        <v>5805.6559999999999</v>
      </c>
      <c r="E401" s="463">
        <v>1537.66</v>
      </c>
    </row>
    <row r="402" spans="1:5" s="334" customFormat="1" ht="12.75" customHeight="1" x14ac:dyDescent="0.2">
      <c r="A402" s="571" t="s">
        <v>985</v>
      </c>
      <c r="B402" s="572"/>
      <c r="C402" s="573"/>
      <c r="D402" s="574"/>
      <c r="E402" s="574" t="s">
        <v>1578</v>
      </c>
    </row>
    <row r="403" spans="1:5" x14ac:dyDescent="0.2">
      <c r="A403" s="460"/>
      <c r="B403" s="460"/>
      <c r="C403" s="460" t="s">
        <v>712</v>
      </c>
      <c r="D403" s="463">
        <v>472.64499999999998</v>
      </c>
      <c r="E403" s="463">
        <v>780</v>
      </c>
    </row>
    <row r="404" spans="1:5" x14ac:dyDescent="0.2">
      <c r="A404" s="460"/>
      <c r="B404" s="460"/>
      <c r="C404" s="460" t="s">
        <v>724</v>
      </c>
      <c r="D404" s="463">
        <v>354.20100000000002</v>
      </c>
      <c r="E404" s="463">
        <v>240</v>
      </c>
    </row>
    <row r="405" spans="1:5" x14ac:dyDescent="0.2">
      <c r="A405" s="460"/>
      <c r="B405" s="460"/>
      <c r="C405" s="460" t="s">
        <v>691</v>
      </c>
      <c r="D405" s="463">
        <v>357.17200000000003</v>
      </c>
      <c r="E405" s="463">
        <v>12.801</v>
      </c>
    </row>
    <row r="406" spans="1:5" x14ac:dyDescent="0.2">
      <c r="A406" s="460"/>
      <c r="B406" s="460"/>
      <c r="C406" s="460" t="s">
        <v>737</v>
      </c>
      <c r="D406" s="463">
        <v>3532.9009999999998</v>
      </c>
      <c r="E406" s="463">
        <v>630.03700000000003</v>
      </c>
    </row>
    <row r="407" spans="1:5" x14ac:dyDescent="0.2">
      <c r="A407" s="460">
        <v>4419000000</v>
      </c>
      <c r="B407" s="460" t="s">
        <v>603</v>
      </c>
      <c r="C407" s="460" t="s">
        <v>1048</v>
      </c>
      <c r="D407" s="463">
        <v>512.08199999999999</v>
      </c>
      <c r="E407" s="463">
        <v>57.712000000000003</v>
      </c>
    </row>
    <row r="408" spans="1:5" x14ac:dyDescent="0.2">
      <c r="A408" s="460"/>
      <c r="B408" s="460"/>
      <c r="C408" s="460" t="s">
        <v>707</v>
      </c>
      <c r="D408" s="463">
        <v>2212.3139999999999</v>
      </c>
      <c r="E408" s="463">
        <v>1428.83</v>
      </c>
    </row>
    <row r="409" spans="1:5" x14ac:dyDescent="0.2">
      <c r="A409" s="460"/>
      <c r="B409" s="460"/>
      <c r="C409" s="460" t="s">
        <v>708</v>
      </c>
      <c r="D409" s="463">
        <v>674.04100000000005</v>
      </c>
      <c r="E409" s="463">
        <v>305.92899999999997</v>
      </c>
    </row>
    <row r="410" spans="1:5" x14ac:dyDescent="0.2">
      <c r="A410" s="460"/>
      <c r="B410" s="460"/>
      <c r="C410" s="460" t="s">
        <v>802</v>
      </c>
      <c r="D410" s="463">
        <v>173.19900000000001</v>
      </c>
      <c r="E410" s="463">
        <v>10.242000000000001</v>
      </c>
    </row>
    <row r="411" spans="1:5" x14ac:dyDescent="0.2">
      <c r="A411" s="460"/>
      <c r="B411" s="460"/>
      <c r="C411" s="460" t="s">
        <v>706</v>
      </c>
      <c r="D411" s="463">
        <v>25.303000000000001</v>
      </c>
      <c r="E411" s="463">
        <v>10.651999999999999</v>
      </c>
    </row>
    <row r="412" spans="1:5" x14ac:dyDescent="0.2">
      <c r="A412" s="460"/>
      <c r="B412" s="460"/>
      <c r="C412" s="460" t="s">
        <v>729</v>
      </c>
      <c r="D412" s="463">
        <v>172.934</v>
      </c>
      <c r="E412" s="463">
        <v>8.4930000000000003</v>
      </c>
    </row>
    <row r="413" spans="1:5" x14ac:dyDescent="0.2">
      <c r="A413" s="460"/>
      <c r="B413" s="460"/>
      <c r="C413" s="460" t="s">
        <v>733</v>
      </c>
      <c r="D413" s="463">
        <v>35373.949999999997</v>
      </c>
      <c r="E413" s="463">
        <v>7435.4</v>
      </c>
    </row>
    <row r="414" spans="1:5" x14ac:dyDescent="0.2">
      <c r="A414" s="460"/>
      <c r="B414" s="460"/>
      <c r="C414" s="460" t="s">
        <v>698</v>
      </c>
      <c r="D414" s="463">
        <v>615458.66799999995</v>
      </c>
      <c r="E414" s="463">
        <v>139862.99600000001</v>
      </c>
    </row>
    <row r="415" spans="1:5" x14ac:dyDescent="0.2">
      <c r="A415" s="460"/>
      <c r="B415" s="460"/>
      <c r="C415" s="460" t="s">
        <v>705</v>
      </c>
      <c r="D415" s="463">
        <v>58.927999999999997</v>
      </c>
      <c r="E415" s="463">
        <v>24.257999999999999</v>
      </c>
    </row>
    <row r="416" spans="1:5" x14ac:dyDescent="0.2">
      <c r="A416" s="460"/>
      <c r="B416" s="460"/>
      <c r="C416" s="460" t="s">
        <v>811</v>
      </c>
      <c r="D416" s="463">
        <v>893.01800000000003</v>
      </c>
      <c r="E416" s="463">
        <v>35.231999999999999</v>
      </c>
    </row>
    <row r="417" spans="1:5" x14ac:dyDescent="0.2">
      <c r="A417" s="460"/>
      <c r="B417" s="460"/>
      <c r="C417" s="460" t="s">
        <v>803</v>
      </c>
      <c r="D417" s="463">
        <v>3510.509</v>
      </c>
      <c r="E417" s="463">
        <v>37.99</v>
      </c>
    </row>
    <row r="418" spans="1:5" x14ac:dyDescent="0.2">
      <c r="A418" s="460"/>
      <c r="B418" s="460"/>
      <c r="C418" s="460" t="s">
        <v>689</v>
      </c>
      <c r="D418" s="463">
        <v>9568.26</v>
      </c>
      <c r="E418" s="463">
        <v>1097.617</v>
      </c>
    </row>
    <row r="419" spans="1:5" x14ac:dyDescent="0.2">
      <c r="A419" s="460"/>
      <c r="B419" s="460"/>
      <c r="C419" s="460" t="s">
        <v>687</v>
      </c>
      <c r="D419" s="463">
        <v>37436.423999999999</v>
      </c>
      <c r="E419" s="463">
        <v>2801.2339999999999</v>
      </c>
    </row>
    <row r="420" spans="1:5" x14ac:dyDescent="0.2">
      <c r="A420" s="460"/>
      <c r="B420" s="460"/>
      <c r="C420" s="460" t="s">
        <v>701</v>
      </c>
      <c r="D420" s="463">
        <v>53465.642</v>
      </c>
      <c r="E420" s="463">
        <v>5140.9930000000004</v>
      </c>
    </row>
    <row r="421" spans="1:5" x14ac:dyDescent="0.2">
      <c r="A421" s="460"/>
      <c r="B421" s="460"/>
      <c r="C421" s="460" t="s">
        <v>739</v>
      </c>
      <c r="D421" s="463">
        <v>291.18200000000002</v>
      </c>
      <c r="E421" s="463">
        <v>7.2919999999999998</v>
      </c>
    </row>
    <row r="422" spans="1:5" x14ac:dyDescent="0.2">
      <c r="A422" s="460"/>
      <c r="B422" s="460"/>
      <c r="C422" s="460" t="s">
        <v>693</v>
      </c>
      <c r="D422" s="463">
        <v>2035.2270000000001</v>
      </c>
      <c r="E422" s="463">
        <v>193.101</v>
      </c>
    </row>
    <row r="423" spans="1:5" x14ac:dyDescent="0.2">
      <c r="A423" s="460"/>
      <c r="B423" s="460"/>
      <c r="C423" s="460" t="s">
        <v>746</v>
      </c>
      <c r="D423" s="463">
        <v>51945.608</v>
      </c>
      <c r="E423" s="463">
        <v>5104.9979999999996</v>
      </c>
    </row>
    <row r="424" spans="1:5" x14ac:dyDescent="0.2">
      <c r="A424" s="460"/>
      <c r="B424" s="460"/>
      <c r="C424" s="460" t="s">
        <v>748</v>
      </c>
      <c r="D424" s="463">
        <v>24339.282999999999</v>
      </c>
      <c r="E424" s="463">
        <v>2292.6170000000002</v>
      </c>
    </row>
    <row r="425" spans="1:5" x14ac:dyDescent="0.2">
      <c r="A425" s="460"/>
      <c r="B425" s="460"/>
      <c r="C425" s="460" t="s">
        <v>712</v>
      </c>
      <c r="D425" s="463">
        <v>5320.8379999999997</v>
      </c>
      <c r="E425" s="463">
        <v>2898.8159999999998</v>
      </c>
    </row>
    <row r="426" spans="1:5" x14ac:dyDescent="0.2">
      <c r="A426" s="460"/>
      <c r="B426" s="460"/>
      <c r="C426" s="460" t="s">
        <v>702</v>
      </c>
      <c r="D426" s="463">
        <v>7291.6710000000003</v>
      </c>
      <c r="E426" s="463">
        <v>1222.98</v>
      </c>
    </row>
    <row r="427" spans="1:5" x14ac:dyDescent="0.2">
      <c r="A427" s="460"/>
      <c r="B427" s="460"/>
      <c r="C427" s="460" t="s">
        <v>688</v>
      </c>
      <c r="D427" s="463">
        <v>229.52199999999999</v>
      </c>
      <c r="E427" s="463">
        <v>13.75</v>
      </c>
    </row>
    <row r="428" spans="1:5" x14ac:dyDescent="0.2">
      <c r="A428" s="460"/>
      <c r="B428" s="460"/>
      <c r="C428" s="460" t="s">
        <v>715</v>
      </c>
      <c r="D428" s="463">
        <v>671.86500000000001</v>
      </c>
      <c r="E428" s="463">
        <v>37.027999999999999</v>
      </c>
    </row>
    <row r="429" spans="1:5" x14ac:dyDescent="0.2">
      <c r="A429" s="460"/>
      <c r="B429" s="460"/>
      <c r="C429" s="460" t="s">
        <v>855</v>
      </c>
      <c r="D429" s="463">
        <v>36.337000000000003</v>
      </c>
      <c r="E429" s="463">
        <v>2.3530000000000002</v>
      </c>
    </row>
    <row r="430" spans="1:5" x14ac:dyDescent="0.2">
      <c r="A430" s="460"/>
      <c r="B430" s="460"/>
      <c r="C430" s="460" t="s">
        <v>724</v>
      </c>
      <c r="D430" s="463">
        <v>2090.7379999999998</v>
      </c>
      <c r="E430" s="463">
        <v>104.991</v>
      </c>
    </row>
    <row r="431" spans="1:5" x14ac:dyDescent="0.2">
      <c r="A431" s="460"/>
      <c r="B431" s="460"/>
      <c r="C431" s="460" t="s">
        <v>691</v>
      </c>
      <c r="D431" s="463">
        <v>750.60500000000002</v>
      </c>
      <c r="E431" s="463">
        <v>53.453000000000003</v>
      </c>
    </row>
    <row r="432" spans="1:5" x14ac:dyDescent="0.2">
      <c r="A432" s="460"/>
      <c r="B432" s="460"/>
      <c r="C432" s="460" t="s">
        <v>806</v>
      </c>
      <c r="D432" s="463">
        <v>69944.317999999999</v>
      </c>
      <c r="E432" s="463">
        <v>6393.3540000000003</v>
      </c>
    </row>
    <row r="433" spans="1:5" x14ac:dyDescent="0.2">
      <c r="A433" s="460"/>
      <c r="B433" s="460"/>
      <c r="C433" s="460" t="s">
        <v>717</v>
      </c>
      <c r="D433" s="463">
        <v>26369.069</v>
      </c>
      <c r="E433" s="463">
        <v>2794.1709999999998</v>
      </c>
    </row>
    <row r="434" spans="1:5" x14ac:dyDescent="0.2">
      <c r="A434" s="460"/>
      <c r="B434" s="460"/>
      <c r="C434" s="460" t="s">
        <v>1227</v>
      </c>
      <c r="D434" s="463">
        <v>338.214</v>
      </c>
      <c r="E434" s="463">
        <v>13.76</v>
      </c>
    </row>
    <row r="435" spans="1:5" x14ac:dyDescent="0.2">
      <c r="A435" s="460"/>
      <c r="B435" s="460"/>
      <c r="C435" s="460" t="s">
        <v>737</v>
      </c>
      <c r="D435" s="463">
        <v>157.291</v>
      </c>
      <c r="E435" s="463">
        <v>18.28</v>
      </c>
    </row>
    <row r="436" spans="1:5" x14ac:dyDescent="0.2">
      <c r="A436" s="460"/>
      <c r="B436" s="460"/>
      <c r="C436" s="460" t="s">
        <v>704</v>
      </c>
      <c r="D436" s="463">
        <v>830.09699999999998</v>
      </c>
      <c r="E436" s="463">
        <v>26.898</v>
      </c>
    </row>
    <row r="437" spans="1:5" x14ac:dyDescent="0.2">
      <c r="A437" s="460"/>
      <c r="B437" s="460"/>
      <c r="C437" s="460" t="s">
        <v>718</v>
      </c>
      <c r="D437" s="463">
        <v>8798.7029999999995</v>
      </c>
      <c r="E437" s="463">
        <v>1039.845</v>
      </c>
    </row>
    <row r="438" spans="1:5" s="334" customFormat="1" ht="12.75" customHeight="1" x14ac:dyDescent="0.2">
      <c r="A438" s="571" t="s">
        <v>985</v>
      </c>
      <c r="B438" s="572"/>
      <c r="C438" s="573"/>
      <c r="D438" s="574"/>
      <c r="E438" s="574" t="s">
        <v>1578</v>
      </c>
    </row>
    <row r="439" spans="1:5" x14ac:dyDescent="0.2">
      <c r="A439" s="460">
        <v>4420100000</v>
      </c>
      <c r="B439" s="460" t="s">
        <v>604</v>
      </c>
      <c r="C439" s="460" t="s">
        <v>707</v>
      </c>
      <c r="D439" s="463">
        <v>57.671999999999997</v>
      </c>
      <c r="E439" s="463">
        <v>3.37</v>
      </c>
    </row>
    <row r="440" spans="1:5" x14ac:dyDescent="0.2">
      <c r="A440" s="460"/>
      <c r="B440" s="460"/>
      <c r="C440" s="460" t="s">
        <v>696</v>
      </c>
      <c r="D440" s="463">
        <v>121.557</v>
      </c>
      <c r="E440" s="463">
        <v>4.5289999999999999</v>
      </c>
    </row>
    <row r="441" spans="1:5" x14ac:dyDescent="0.2">
      <c r="A441" s="460"/>
      <c r="B441" s="460"/>
      <c r="C441" s="460" t="s">
        <v>708</v>
      </c>
      <c r="D441" s="463">
        <v>9.0920000000000005</v>
      </c>
      <c r="E441" s="463">
        <v>4.1260000000000003</v>
      </c>
    </row>
    <row r="442" spans="1:5" x14ac:dyDescent="0.2">
      <c r="A442" s="460"/>
      <c r="B442" s="460"/>
      <c r="C442" s="460" t="s">
        <v>741</v>
      </c>
      <c r="D442" s="463">
        <v>701.92200000000003</v>
      </c>
      <c r="E442" s="463">
        <v>69.503</v>
      </c>
    </row>
    <row r="443" spans="1:5" x14ac:dyDescent="0.2">
      <c r="A443" s="460"/>
      <c r="B443" s="460"/>
      <c r="C443" s="460" t="s">
        <v>706</v>
      </c>
      <c r="D443" s="463">
        <v>76.835999999999999</v>
      </c>
      <c r="E443" s="463">
        <v>83.962999999999994</v>
      </c>
    </row>
    <row r="444" spans="1:5" x14ac:dyDescent="0.2">
      <c r="A444" s="460"/>
      <c r="B444" s="460"/>
      <c r="C444" s="460" t="s">
        <v>729</v>
      </c>
      <c r="D444" s="463">
        <v>8195.0159999999996</v>
      </c>
      <c r="E444" s="463">
        <v>1031.5070000000001</v>
      </c>
    </row>
    <row r="445" spans="1:5" x14ac:dyDescent="0.2">
      <c r="A445" s="460"/>
      <c r="B445" s="460"/>
      <c r="C445" s="460" t="s">
        <v>733</v>
      </c>
      <c r="D445" s="463">
        <v>1748.3409999999999</v>
      </c>
      <c r="E445" s="463">
        <v>215.42400000000001</v>
      </c>
    </row>
    <row r="446" spans="1:5" x14ac:dyDescent="0.2">
      <c r="A446" s="460"/>
      <c r="B446" s="460"/>
      <c r="C446" s="460" t="s">
        <v>697</v>
      </c>
      <c r="D446" s="463">
        <v>105.53100000000001</v>
      </c>
      <c r="E446" s="463">
        <v>10.134</v>
      </c>
    </row>
    <row r="447" spans="1:5" x14ac:dyDescent="0.2">
      <c r="A447" s="460"/>
      <c r="B447" s="460"/>
      <c r="C447" s="460" t="s">
        <v>698</v>
      </c>
      <c r="D447" s="463">
        <v>682118.81499999994</v>
      </c>
      <c r="E447" s="463">
        <v>285486.15999999997</v>
      </c>
    </row>
    <row r="448" spans="1:5" x14ac:dyDescent="0.2">
      <c r="A448" s="460"/>
      <c r="B448" s="460"/>
      <c r="C448" s="460" t="s">
        <v>695</v>
      </c>
      <c r="D448" s="463">
        <v>3116.1979999999999</v>
      </c>
      <c r="E448" s="463">
        <v>113.124</v>
      </c>
    </row>
    <row r="449" spans="1:5" x14ac:dyDescent="0.2">
      <c r="A449" s="460"/>
      <c r="B449" s="460"/>
      <c r="C449" s="460" t="s">
        <v>710</v>
      </c>
      <c r="D449" s="463">
        <v>292.63499999999999</v>
      </c>
      <c r="E449" s="463">
        <v>25.477</v>
      </c>
    </row>
    <row r="450" spans="1:5" x14ac:dyDescent="0.2">
      <c r="A450" s="460"/>
      <c r="B450" s="460"/>
      <c r="C450" s="460" t="s">
        <v>700</v>
      </c>
      <c r="D450" s="463">
        <v>14269.106</v>
      </c>
      <c r="E450" s="463">
        <v>810.81399999999996</v>
      </c>
    </row>
    <row r="451" spans="1:5" x14ac:dyDescent="0.2">
      <c r="A451" s="460"/>
      <c r="B451" s="460"/>
      <c r="C451" s="460" t="s">
        <v>689</v>
      </c>
      <c r="D451" s="463">
        <v>7637.6319999999996</v>
      </c>
      <c r="E451" s="463">
        <v>406.72</v>
      </c>
    </row>
    <row r="452" spans="1:5" x14ac:dyDescent="0.2">
      <c r="A452" s="460"/>
      <c r="B452" s="460"/>
      <c r="C452" s="460" t="s">
        <v>687</v>
      </c>
      <c r="D452" s="463">
        <v>4848.5889999999999</v>
      </c>
      <c r="E452" s="463">
        <v>275.95999999999998</v>
      </c>
    </row>
    <row r="453" spans="1:5" x14ac:dyDescent="0.2">
      <c r="A453" s="460"/>
      <c r="B453" s="460"/>
      <c r="C453" s="460" t="s">
        <v>701</v>
      </c>
      <c r="D453" s="463">
        <v>9466.2219999999998</v>
      </c>
      <c r="E453" s="463">
        <v>771.56500000000005</v>
      </c>
    </row>
    <row r="454" spans="1:5" x14ac:dyDescent="0.2">
      <c r="A454" s="460"/>
      <c r="B454" s="460"/>
      <c r="C454" s="460" t="s">
        <v>693</v>
      </c>
      <c r="D454" s="463">
        <v>468.94299999999998</v>
      </c>
      <c r="E454" s="463">
        <v>21.242999999999999</v>
      </c>
    </row>
    <row r="455" spans="1:5" x14ac:dyDescent="0.2">
      <c r="A455" s="460"/>
      <c r="B455" s="460"/>
      <c r="C455" s="460" t="s">
        <v>746</v>
      </c>
      <c r="D455" s="463">
        <v>79780.036999999997</v>
      </c>
      <c r="E455" s="463">
        <v>18612.794999999998</v>
      </c>
    </row>
    <row r="456" spans="1:5" x14ac:dyDescent="0.2">
      <c r="A456" s="460"/>
      <c r="B456" s="460"/>
      <c r="C456" s="460" t="s">
        <v>748</v>
      </c>
      <c r="D456" s="463">
        <v>32663.502</v>
      </c>
      <c r="E456" s="463">
        <v>10507.558999999999</v>
      </c>
    </row>
    <row r="457" spans="1:5" x14ac:dyDescent="0.2">
      <c r="A457" s="460"/>
      <c r="B457" s="460"/>
      <c r="C457" s="460" t="s">
        <v>712</v>
      </c>
      <c r="D457" s="463">
        <v>1745.6959999999999</v>
      </c>
      <c r="E457" s="463">
        <v>525.61800000000005</v>
      </c>
    </row>
    <row r="458" spans="1:5" x14ac:dyDescent="0.2">
      <c r="A458" s="460"/>
      <c r="B458" s="460"/>
      <c r="C458" s="460" t="s">
        <v>702</v>
      </c>
      <c r="D458" s="463">
        <v>670</v>
      </c>
      <c r="E458" s="463">
        <v>49.351999999999997</v>
      </c>
    </row>
    <row r="459" spans="1:5" x14ac:dyDescent="0.2">
      <c r="A459" s="460"/>
      <c r="B459" s="460"/>
      <c r="C459" s="460" t="s">
        <v>1230</v>
      </c>
      <c r="D459" s="463">
        <v>6151.1090000000004</v>
      </c>
      <c r="E459" s="463">
        <v>37.718000000000004</v>
      </c>
    </row>
    <row r="460" spans="1:5" x14ac:dyDescent="0.2">
      <c r="A460" s="460"/>
      <c r="B460" s="460"/>
      <c r="C460" s="460" t="s">
        <v>910</v>
      </c>
      <c r="D460" s="463">
        <v>15.845000000000001</v>
      </c>
      <c r="E460" s="463">
        <v>6</v>
      </c>
    </row>
    <row r="461" spans="1:5" x14ac:dyDescent="0.2">
      <c r="A461" s="460"/>
      <c r="B461" s="460"/>
      <c r="C461" s="460" t="s">
        <v>1106</v>
      </c>
      <c r="D461" s="463">
        <v>1004.288</v>
      </c>
      <c r="E461" s="463">
        <v>69.679000000000002</v>
      </c>
    </row>
    <row r="462" spans="1:5" x14ac:dyDescent="0.2">
      <c r="A462" s="460"/>
      <c r="B462" s="460"/>
      <c r="C462" s="460" t="s">
        <v>715</v>
      </c>
      <c r="D462" s="463">
        <v>343.077</v>
      </c>
      <c r="E462" s="463">
        <v>18.907</v>
      </c>
    </row>
    <row r="463" spans="1:5" x14ac:dyDescent="0.2">
      <c r="A463" s="460"/>
      <c r="B463" s="460"/>
      <c r="C463" s="460" t="s">
        <v>724</v>
      </c>
      <c r="D463" s="463">
        <v>1929.7529999999999</v>
      </c>
      <c r="E463" s="463">
        <v>98.968000000000004</v>
      </c>
    </row>
    <row r="464" spans="1:5" x14ac:dyDescent="0.2">
      <c r="A464" s="460"/>
      <c r="B464" s="460"/>
      <c r="C464" s="460" t="s">
        <v>719</v>
      </c>
      <c r="D464" s="463">
        <v>674.702</v>
      </c>
      <c r="E464" s="463">
        <v>85.596000000000004</v>
      </c>
    </row>
    <row r="465" spans="1:5" x14ac:dyDescent="0.2">
      <c r="A465" s="460"/>
      <c r="B465" s="460"/>
      <c r="C465" s="460" t="s">
        <v>691</v>
      </c>
      <c r="D465" s="463">
        <v>452.87799999999999</v>
      </c>
      <c r="E465" s="463">
        <v>44.988</v>
      </c>
    </row>
    <row r="466" spans="1:5" x14ac:dyDescent="0.2">
      <c r="A466" s="460"/>
      <c r="B466" s="460"/>
      <c r="C466" s="460" t="s">
        <v>742</v>
      </c>
      <c r="D466" s="463">
        <v>1635.817</v>
      </c>
      <c r="E466" s="463">
        <v>205.477</v>
      </c>
    </row>
    <row r="467" spans="1:5" x14ac:dyDescent="0.2">
      <c r="A467" s="460"/>
      <c r="B467" s="460"/>
      <c r="C467" s="460" t="s">
        <v>806</v>
      </c>
      <c r="D467" s="463">
        <v>5805.1959999999999</v>
      </c>
      <c r="E467" s="463">
        <v>239.83199999999999</v>
      </c>
    </row>
    <row r="468" spans="1:5" x14ac:dyDescent="0.2">
      <c r="A468" s="460"/>
      <c r="B468" s="460"/>
      <c r="C468" s="460" t="s">
        <v>717</v>
      </c>
      <c r="D468" s="463">
        <v>176.839</v>
      </c>
      <c r="E468" s="463">
        <v>19.533000000000001</v>
      </c>
    </row>
    <row r="469" spans="1:5" x14ac:dyDescent="0.2">
      <c r="A469" s="460"/>
      <c r="B469" s="460"/>
      <c r="C469" s="460" t="s">
        <v>718</v>
      </c>
      <c r="D469" s="463">
        <v>7111.3490000000002</v>
      </c>
      <c r="E469" s="463">
        <v>241.922</v>
      </c>
    </row>
    <row r="470" spans="1:5" x14ac:dyDescent="0.2">
      <c r="A470" s="460">
        <v>4420900000</v>
      </c>
      <c r="B470" s="460" t="s">
        <v>605</v>
      </c>
      <c r="C470" s="460" t="s">
        <v>707</v>
      </c>
      <c r="D470" s="463">
        <v>1255.42</v>
      </c>
      <c r="E470" s="463">
        <v>22.811</v>
      </c>
    </row>
    <row r="471" spans="1:5" x14ac:dyDescent="0.2">
      <c r="A471" s="460"/>
      <c r="B471" s="460"/>
      <c r="C471" s="460" t="s">
        <v>708</v>
      </c>
      <c r="D471" s="463">
        <v>801.17700000000002</v>
      </c>
      <c r="E471" s="463">
        <v>363.63299999999998</v>
      </c>
    </row>
    <row r="472" spans="1:5" x14ac:dyDescent="0.2">
      <c r="A472" s="460"/>
      <c r="B472" s="460"/>
      <c r="C472" s="460" t="s">
        <v>706</v>
      </c>
      <c r="D472" s="463">
        <v>30.734000000000002</v>
      </c>
      <c r="E472" s="463">
        <v>33.585000000000001</v>
      </c>
    </row>
    <row r="473" spans="1:5" x14ac:dyDescent="0.2">
      <c r="A473" s="460"/>
      <c r="B473" s="460"/>
      <c r="C473" s="460" t="s">
        <v>729</v>
      </c>
      <c r="D473" s="463">
        <v>2701.3760000000002</v>
      </c>
      <c r="E473" s="463">
        <v>298.77300000000002</v>
      </c>
    </row>
    <row r="474" spans="1:5" s="334" customFormat="1" ht="12.75" customHeight="1" x14ac:dyDescent="0.2">
      <c r="A474" s="571" t="s">
        <v>985</v>
      </c>
      <c r="B474" s="572"/>
      <c r="C474" s="573"/>
      <c r="D474" s="574"/>
      <c r="E474" s="574" t="s">
        <v>1578</v>
      </c>
    </row>
    <row r="475" spans="1:5" x14ac:dyDescent="0.2">
      <c r="A475" s="460"/>
      <c r="B475" s="460"/>
      <c r="C475" s="460" t="s">
        <v>733</v>
      </c>
      <c r="D475" s="463">
        <v>5899.6170000000002</v>
      </c>
      <c r="E475" s="463">
        <v>3800.05</v>
      </c>
    </row>
    <row r="476" spans="1:5" x14ac:dyDescent="0.2">
      <c r="A476" s="460"/>
      <c r="B476" s="460"/>
      <c r="C476" s="460" t="s">
        <v>692</v>
      </c>
      <c r="D476" s="463">
        <v>103.065</v>
      </c>
      <c r="E476" s="463">
        <v>20</v>
      </c>
    </row>
    <row r="477" spans="1:5" x14ac:dyDescent="0.2">
      <c r="A477" s="460"/>
      <c r="B477" s="460"/>
      <c r="C477" s="460" t="s">
        <v>698</v>
      </c>
      <c r="D477" s="463">
        <v>535661.62199999997</v>
      </c>
      <c r="E477" s="463">
        <v>219322.33100000001</v>
      </c>
    </row>
    <row r="478" spans="1:5" x14ac:dyDescent="0.2">
      <c r="A478" s="460"/>
      <c r="B478" s="460"/>
      <c r="C478" s="460" t="s">
        <v>689</v>
      </c>
      <c r="D478" s="463">
        <v>1521.011</v>
      </c>
      <c r="E478" s="463">
        <v>127.042</v>
      </c>
    </row>
    <row r="479" spans="1:5" x14ac:dyDescent="0.2">
      <c r="A479" s="460"/>
      <c r="B479" s="460"/>
      <c r="C479" s="460" t="s">
        <v>687</v>
      </c>
      <c r="D479" s="463">
        <v>13524.725</v>
      </c>
      <c r="E479" s="463">
        <v>603.94200000000001</v>
      </c>
    </row>
    <row r="480" spans="1:5" x14ac:dyDescent="0.2">
      <c r="A480" s="460"/>
      <c r="B480" s="460"/>
      <c r="C480" s="460" t="s">
        <v>701</v>
      </c>
      <c r="D480" s="463">
        <v>1442.65</v>
      </c>
      <c r="E480" s="463">
        <v>165.917</v>
      </c>
    </row>
    <row r="481" spans="1:5" x14ac:dyDescent="0.2">
      <c r="A481" s="460"/>
      <c r="B481" s="460"/>
      <c r="C481" s="460" t="s">
        <v>693</v>
      </c>
      <c r="D481" s="463">
        <v>2483.5450000000001</v>
      </c>
      <c r="E481" s="463">
        <v>49.195</v>
      </c>
    </row>
    <row r="482" spans="1:5" x14ac:dyDescent="0.2">
      <c r="A482" s="460"/>
      <c r="B482" s="460"/>
      <c r="C482" s="460" t="s">
        <v>711</v>
      </c>
      <c r="D482" s="463">
        <v>983.99300000000005</v>
      </c>
      <c r="E482" s="463">
        <v>8.8829999999999991</v>
      </c>
    </row>
    <row r="483" spans="1:5" x14ac:dyDescent="0.2">
      <c r="A483" s="460"/>
      <c r="B483" s="460"/>
      <c r="C483" s="460" t="s">
        <v>720</v>
      </c>
      <c r="D483" s="463">
        <v>617.255</v>
      </c>
      <c r="E483" s="463">
        <v>14.978999999999999</v>
      </c>
    </row>
    <row r="484" spans="1:5" x14ac:dyDescent="0.2">
      <c r="A484" s="460"/>
      <c r="B484" s="460"/>
      <c r="C484" s="460" t="s">
        <v>746</v>
      </c>
      <c r="D484" s="463">
        <v>43998.167000000001</v>
      </c>
      <c r="E484" s="463">
        <v>3417.6570000000002</v>
      </c>
    </row>
    <row r="485" spans="1:5" x14ac:dyDescent="0.2">
      <c r="A485" s="460"/>
      <c r="B485" s="460"/>
      <c r="C485" s="460" t="s">
        <v>748</v>
      </c>
      <c r="D485" s="463">
        <v>60047.228000000003</v>
      </c>
      <c r="E485" s="463">
        <v>7693.0379999999996</v>
      </c>
    </row>
    <row r="486" spans="1:5" x14ac:dyDescent="0.2">
      <c r="A486" s="460"/>
      <c r="B486" s="460"/>
      <c r="C486" s="460" t="s">
        <v>712</v>
      </c>
      <c r="D486" s="463">
        <v>4806.63</v>
      </c>
      <c r="E486" s="463">
        <v>473.202</v>
      </c>
    </row>
    <row r="487" spans="1:5" x14ac:dyDescent="0.2">
      <c r="A487" s="460"/>
      <c r="B487" s="460"/>
      <c r="C487" s="460" t="s">
        <v>702</v>
      </c>
      <c r="D487" s="463">
        <v>20.545000000000002</v>
      </c>
      <c r="E487" s="463">
        <v>2.9809999999999999</v>
      </c>
    </row>
    <row r="488" spans="1:5" x14ac:dyDescent="0.2">
      <c r="A488" s="460"/>
      <c r="B488" s="460"/>
      <c r="C488" s="460" t="s">
        <v>944</v>
      </c>
      <c r="D488" s="463">
        <v>331.56700000000001</v>
      </c>
      <c r="E488" s="463">
        <v>10.199999999999999</v>
      </c>
    </row>
    <row r="489" spans="1:5" x14ac:dyDescent="0.2">
      <c r="A489" s="460"/>
      <c r="B489" s="460"/>
      <c r="C489" s="460" t="s">
        <v>713</v>
      </c>
      <c r="D489" s="463">
        <v>3127.241</v>
      </c>
      <c r="E489" s="463">
        <v>566.18399999999997</v>
      </c>
    </row>
    <row r="490" spans="1:5" x14ac:dyDescent="0.2">
      <c r="A490" s="460"/>
      <c r="B490" s="460"/>
      <c r="C490" s="460" t="s">
        <v>1202</v>
      </c>
      <c r="D490" s="463">
        <v>75.518000000000001</v>
      </c>
      <c r="E490" s="463">
        <v>4.0119999999999996</v>
      </c>
    </row>
    <row r="491" spans="1:5" x14ac:dyDescent="0.2">
      <c r="A491" s="460"/>
      <c r="B491" s="460"/>
      <c r="C491" s="460" t="s">
        <v>688</v>
      </c>
      <c r="D491" s="463">
        <v>413.86700000000002</v>
      </c>
      <c r="E491" s="463">
        <v>100.98399999999999</v>
      </c>
    </row>
    <row r="492" spans="1:5" x14ac:dyDescent="0.2">
      <c r="A492" s="460"/>
      <c r="B492" s="460"/>
      <c r="C492" s="460" t="s">
        <v>715</v>
      </c>
      <c r="D492" s="463">
        <v>2750.299</v>
      </c>
      <c r="E492" s="463">
        <v>205.101</v>
      </c>
    </row>
    <row r="493" spans="1:5" x14ac:dyDescent="0.2">
      <c r="A493" s="460"/>
      <c r="B493" s="460"/>
      <c r="C493" s="460" t="s">
        <v>724</v>
      </c>
      <c r="D493" s="463">
        <v>55.829000000000001</v>
      </c>
      <c r="E493" s="463">
        <v>0.15</v>
      </c>
    </row>
    <row r="494" spans="1:5" x14ac:dyDescent="0.2">
      <c r="A494" s="460"/>
      <c r="B494" s="460"/>
      <c r="C494" s="460" t="s">
        <v>719</v>
      </c>
      <c r="D494" s="463">
        <v>249.94499999999999</v>
      </c>
      <c r="E494" s="463">
        <v>12.131</v>
      </c>
    </row>
    <row r="495" spans="1:5" x14ac:dyDescent="0.2">
      <c r="A495" s="460"/>
      <c r="B495" s="460"/>
      <c r="C495" s="460" t="s">
        <v>749</v>
      </c>
      <c r="D495" s="463">
        <v>5785.1030000000001</v>
      </c>
      <c r="E495" s="463">
        <v>88.825000000000003</v>
      </c>
    </row>
    <row r="496" spans="1:5" x14ac:dyDescent="0.2">
      <c r="A496" s="460"/>
      <c r="B496" s="460"/>
      <c r="C496" s="460" t="s">
        <v>806</v>
      </c>
      <c r="D496" s="463">
        <v>4473.8100000000004</v>
      </c>
      <c r="E496" s="463">
        <v>94.950999999999993</v>
      </c>
    </row>
    <row r="497" spans="1:5" x14ac:dyDescent="0.2">
      <c r="A497" s="460"/>
      <c r="B497" s="460"/>
      <c r="C497" s="460" t="s">
        <v>717</v>
      </c>
      <c r="D497" s="463">
        <v>7198.6509999999998</v>
      </c>
      <c r="E497" s="463">
        <v>661.17100000000005</v>
      </c>
    </row>
    <row r="498" spans="1:5" x14ac:dyDescent="0.2">
      <c r="A498" s="460"/>
      <c r="B498" s="460"/>
      <c r="C498" s="460" t="s">
        <v>718</v>
      </c>
      <c r="D498" s="463">
        <v>6166.7950000000001</v>
      </c>
      <c r="E498" s="463">
        <v>512.87699999999995</v>
      </c>
    </row>
    <row r="499" spans="1:5" x14ac:dyDescent="0.2">
      <c r="A499" s="460">
        <v>4421100000</v>
      </c>
      <c r="B499" s="460" t="s">
        <v>606</v>
      </c>
      <c r="C499" s="460" t="s">
        <v>696</v>
      </c>
      <c r="D499" s="463">
        <v>2351.4430000000002</v>
      </c>
      <c r="E499" s="463">
        <v>88.183000000000007</v>
      </c>
    </row>
    <row r="500" spans="1:5" x14ac:dyDescent="0.2">
      <c r="A500" s="460"/>
      <c r="B500" s="460"/>
      <c r="C500" s="460" t="s">
        <v>733</v>
      </c>
      <c r="D500" s="463">
        <v>984.495</v>
      </c>
      <c r="E500" s="463">
        <v>21.126999999999999</v>
      </c>
    </row>
    <row r="501" spans="1:5" x14ac:dyDescent="0.2">
      <c r="A501" s="460"/>
      <c r="B501" s="460"/>
      <c r="C501" s="460" t="s">
        <v>697</v>
      </c>
      <c r="D501" s="463">
        <v>508.64100000000002</v>
      </c>
      <c r="E501" s="463">
        <v>15.236000000000001</v>
      </c>
    </row>
    <row r="502" spans="1:5" x14ac:dyDescent="0.2">
      <c r="A502" s="460"/>
      <c r="B502" s="460"/>
      <c r="C502" s="460" t="s">
        <v>698</v>
      </c>
      <c r="D502" s="463">
        <v>764817.18799999997</v>
      </c>
      <c r="E502" s="463">
        <v>268169.09700000001</v>
      </c>
    </row>
    <row r="503" spans="1:5" x14ac:dyDescent="0.2">
      <c r="A503" s="460"/>
      <c r="B503" s="460"/>
      <c r="C503" s="460" t="s">
        <v>689</v>
      </c>
      <c r="D503" s="463">
        <v>7253.9520000000002</v>
      </c>
      <c r="E503" s="463">
        <v>604.49</v>
      </c>
    </row>
    <row r="504" spans="1:5" x14ac:dyDescent="0.2">
      <c r="A504" s="460"/>
      <c r="B504" s="460"/>
      <c r="C504" s="460" t="s">
        <v>687</v>
      </c>
      <c r="D504" s="463">
        <v>237.53299999999999</v>
      </c>
      <c r="E504" s="463">
        <v>99.597999999999999</v>
      </c>
    </row>
    <row r="505" spans="1:5" x14ac:dyDescent="0.2">
      <c r="A505" s="460"/>
      <c r="B505" s="460"/>
      <c r="C505" s="460" t="s">
        <v>701</v>
      </c>
      <c r="D505" s="463">
        <v>18.617999999999999</v>
      </c>
      <c r="E505" s="463">
        <v>2.2799999999999998</v>
      </c>
    </row>
    <row r="506" spans="1:5" x14ac:dyDescent="0.2">
      <c r="A506" s="460"/>
      <c r="B506" s="460"/>
      <c r="C506" s="460" t="s">
        <v>746</v>
      </c>
      <c r="D506" s="463">
        <v>419.65800000000002</v>
      </c>
      <c r="E506" s="463">
        <v>53.012</v>
      </c>
    </row>
    <row r="507" spans="1:5" x14ac:dyDescent="0.2">
      <c r="A507" s="460"/>
      <c r="B507" s="460"/>
      <c r="C507" s="460" t="s">
        <v>748</v>
      </c>
      <c r="D507" s="463">
        <v>215.62899999999999</v>
      </c>
      <c r="E507" s="463">
        <v>94.918999999999997</v>
      </c>
    </row>
    <row r="508" spans="1:5" x14ac:dyDescent="0.2">
      <c r="A508" s="460"/>
      <c r="B508" s="460"/>
      <c r="C508" s="460" t="s">
        <v>712</v>
      </c>
      <c r="D508" s="463">
        <v>1882.9960000000001</v>
      </c>
      <c r="E508" s="463">
        <v>162.30500000000001</v>
      </c>
    </row>
    <row r="509" spans="1:5" x14ac:dyDescent="0.2">
      <c r="A509" s="460"/>
      <c r="B509" s="460"/>
      <c r="C509" s="460" t="s">
        <v>702</v>
      </c>
      <c r="D509" s="463">
        <v>102.77200000000001</v>
      </c>
      <c r="E509" s="463">
        <v>16.158999999999999</v>
      </c>
    </row>
    <row r="510" spans="1:5" s="334" customFormat="1" ht="12.75" customHeight="1" x14ac:dyDescent="0.2">
      <c r="A510" s="571" t="s">
        <v>985</v>
      </c>
      <c r="B510" s="572"/>
      <c r="C510" s="573"/>
      <c r="D510" s="574"/>
      <c r="E510" s="574" t="s">
        <v>1578</v>
      </c>
    </row>
    <row r="511" spans="1:5" x14ac:dyDescent="0.2">
      <c r="A511" s="460"/>
      <c r="B511" s="460"/>
      <c r="C511" s="460" t="s">
        <v>723</v>
      </c>
      <c r="D511" s="463">
        <v>32.542000000000002</v>
      </c>
      <c r="E511" s="463">
        <v>0.433</v>
      </c>
    </row>
    <row r="512" spans="1:5" x14ac:dyDescent="0.2">
      <c r="A512" s="460"/>
      <c r="B512" s="460"/>
      <c r="C512" s="460" t="s">
        <v>855</v>
      </c>
      <c r="D512" s="463">
        <v>64.350999999999999</v>
      </c>
      <c r="E512" s="463">
        <v>4.1680000000000001</v>
      </c>
    </row>
    <row r="513" spans="1:5" x14ac:dyDescent="0.2">
      <c r="A513" s="460"/>
      <c r="B513" s="460"/>
      <c r="C513" s="460" t="s">
        <v>743</v>
      </c>
      <c r="D513" s="463">
        <v>5546.97</v>
      </c>
      <c r="E513" s="463">
        <v>771.66</v>
      </c>
    </row>
    <row r="514" spans="1:5" x14ac:dyDescent="0.2">
      <c r="A514" s="460"/>
      <c r="B514" s="460"/>
      <c r="C514" s="460" t="s">
        <v>717</v>
      </c>
      <c r="D514" s="463">
        <v>7858.6390000000001</v>
      </c>
      <c r="E514" s="463">
        <v>1122.0909999999999</v>
      </c>
    </row>
    <row r="515" spans="1:5" x14ac:dyDescent="0.2">
      <c r="A515" s="460"/>
      <c r="B515" s="460"/>
      <c r="C515" s="460" t="s">
        <v>718</v>
      </c>
      <c r="D515" s="463">
        <v>852.08399999999995</v>
      </c>
      <c r="E515" s="463">
        <v>16.05</v>
      </c>
    </row>
    <row r="516" spans="1:5" x14ac:dyDescent="0.2">
      <c r="A516" s="460">
        <v>4421901000</v>
      </c>
      <c r="B516" s="460" t="s">
        <v>607</v>
      </c>
      <c r="C516" s="460" t="s">
        <v>707</v>
      </c>
      <c r="D516" s="463">
        <v>7.19</v>
      </c>
      <c r="E516" s="463">
        <v>2.9000000000000001E-2</v>
      </c>
    </row>
    <row r="517" spans="1:5" x14ac:dyDescent="0.2">
      <c r="A517" s="460"/>
      <c r="B517" s="460"/>
      <c r="C517" s="460" t="s">
        <v>698</v>
      </c>
      <c r="D517" s="463">
        <v>257.32299999999998</v>
      </c>
      <c r="E517" s="463">
        <v>336.137</v>
      </c>
    </row>
    <row r="518" spans="1:5" x14ac:dyDescent="0.2">
      <c r="A518" s="460"/>
      <c r="B518" s="460"/>
      <c r="C518" s="460" t="s">
        <v>687</v>
      </c>
      <c r="D518" s="463">
        <v>184</v>
      </c>
      <c r="E518" s="463">
        <v>0.129</v>
      </c>
    </row>
    <row r="519" spans="1:5" x14ac:dyDescent="0.2">
      <c r="A519" s="460"/>
      <c r="B519" s="460"/>
      <c r="C519" s="460" t="s">
        <v>712</v>
      </c>
      <c r="D519" s="463">
        <v>47.734999999999999</v>
      </c>
      <c r="E519" s="463">
        <v>5.7990000000000004</v>
      </c>
    </row>
    <row r="520" spans="1:5" x14ac:dyDescent="0.2">
      <c r="A520" s="460"/>
      <c r="B520" s="460"/>
      <c r="C520" s="460" t="s">
        <v>717</v>
      </c>
      <c r="D520" s="463">
        <v>7.4390000000000001</v>
      </c>
      <c r="E520" s="463">
        <v>1.17</v>
      </c>
    </row>
    <row r="521" spans="1:5" x14ac:dyDescent="0.2">
      <c r="A521" s="460">
        <v>4421902000</v>
      </c>
      <c r="B521" s="460" t="s">
        <v>608</v>
      </c>
      <c r="C521" s="460" t="s">
        <v>698</v>
      </c>
      <c r="D521" s="463">
        <v>376187.50900000002</v>
      </c>
      <c r="E521" s="463">
        <v>286353.2</v>
      </c>
    </row>
    <row r="522" spans="1:5" x14ac:dyDescent="0.2">
      <c r="A522" s="460"/>
      <c r="B522" s="460"/>
      <c r="C522" s="460" t="s">
        <v>689</v>
      </c>
      <c r="D522" s="463">
        <v>14.535</v>
      </c>
      <c r="E522" s="463">
        <v>2.794</v>
      </c>
    </row>
    <row r="523" spans="1:5" x14ac:dyDescent="0.2">
      <c r="A523" s="460"/>
      <c r="B523" s="460"/>
      <c r="C523" s="460" t="s">
        <v>687</v>
      </c>
      <c r="D523" s="463">
        <v>232.05</v>
      </c>
      <c r="E523" s="463">
        <v>78.649000000000001</v>
      </c>
    </row>
    <row r="524" spans="1:5" x14ac:dyDescent="0.2">
      <c r="A524" s="460">
        <v>4421903000</v>
      </c>
      <c r="B524" s="460" t="s">
        <v>609</v>
      </c>
      <c r="C524" s="460" t="s">
        <v>707</v>
      </c>
      <c r="D524" s="463">
        <v>109.381</v>
      </c>
      <c r="E524" s="463">
        <v>10.939</v>
      </c>
    </row>
    <row r="525" spans="1:5" x14ac:dyDescent="0.2">
      <c r="A525" s="460"/>
      <c r="B525" s="460"/>
      <c r="C525" s="460" t="s">
        <v>692</v>
      </c>
      <c r="D525" s="463">
        <v>586756.29799999995</v>
      </c>
      <c r="E525" s="463">
        <v>168117.8</v>
      </c>
    </row>
    <row r="526" spans="1:5" x14ac:dyDescent="0.2">
      <c r="A526" s="460"/>
      <c r="B526" s="460"/>
      <c r="C526" s="460" t="s">
        <v>698</v>
      </c>
      <c r="D526" s="463">
        <v>253416.49100000001</v>
      </c>
      <c r="E526" s="463">
        <v>126507.173</v>
      </c>
    </row>
    <row r="527" spans="1:5" x14ac:dyDescent="0.2">
      <c r="A527" s="460"/>
      <c r="B527" s="460"/>
      <c r="C527" s="460" t="s">
        <v>700</v>
      </c>
      <c r="D527" s="463">
        <v>160051.43</v>
      </c>
      <c r="E527" s="463">
        <v>23569</v>
      </c>
    </row>
    <row r="528" spans="1:5" x14ac:dyDescent="0.2">
      <c r="A528" s="460"/>
      <c r="B528" s="460"/>
      <c r="C528" s="460" t="s">
        <v>746</v>
      </c>
      <c r="D528" s="463">
        <v>32.704999999999998</v>
      </c>
      <c r="E528" s="463">
        <v>16.893000000000001</v>
      </c>
    </row>
    <row r="529" spans="1:5" x14ac:dyDescent="0.2">
      <c r="A529" s="460"/>
      <c r="B529" s="460"/>
      <c r="C529" s="460" t="s">
        <v>712</v>
      </c>
      <c r="D529" s="463">
        <v>22.488</v>
      </c>
      <c r="E529" s="463">
        <v>1.375</v>
      </c>
    </row>
    <row r="530" spans="1:5" x14ac:dyDescent="0.2">
      <c r="A530" s="460"/>
      <c r="B530" s="460"/>
      <c r="C530" s="460" t="s">
        <v>717</v>
      </c>
      <c r="D530" s="463">
        <v>59.158000000000001</v>
      </c>
      <c r="E530" s="463">
        <v>1.097</v>
      </c>
    </row>
    <row r="531" spans="1:5" x14ac:dyDescent="0.2">
      <c r="A531" s="460">
        <v>4421905000</v>
      </c>
      <c r="B531" s="460" t="s">
        <v>610</v>
      </c>
      <c r="C531" s="460" t="s">
        <v>692</v>
      </c>
      <c r="D531" s="463">
        <v>4488896.0199999996</v>
      </c>
      <c r="E531" s="463">
        <v>1205959.8</v>
      </c>
    </row>
    <row r="532" spans="1:5" x14ac:dyDescent="0.2">
      <c r="A532" s="460"/>
      <c r="B532" s="460"/>
      <c r="C532" s="460" t="s">
        <v>725</v>
      </c>
      <c r="D532" s="463">
        <v>269296.995</v>
      </c>
      <c r="E532" s="463">
        <v>307954</v>
      </c>
    </row>
    <row r="533" spans="1:5" x14ac:dyDescent="0.2">
      <c r="A533" s="460">
        <v>4421909000</v>
      </c>
      <c r="B533" s="460" t="s">
        <v>611</v>
      </c>
      <c r="C533" s="460" t="s">
        <v>707</v>
      </c>
      <c r="D533" s="463">
        <v>47432.425000000003</v>
      </c>
      <c r="E533" s="463">
        <v>815.88800000000003</v>
      </c>
    </row>
    <row r="534" spans="1:5" x14ac:dyDescent="0.2">
      <c r="A534" s="460"/>
      <c r="B534" s="460"/>
      <c r="C534" s="460" t="s">
        <v>696</v>
      </c>
      <c r="D534" s="463">
        <v>32559.373</v>
      </c>
      <c r="E534" s="463">
        <v>755.71900000000005</v>
      </c>
    </row>
    <row r="535" spans="1:5" x14ac:dyDescent="0.2">
      <c r="A535" s="460"/>
      <c r="B535" s="460"/>
      <c r="C535" s="460" t="s">
        <v>708</v>
      </c>
      <c r="D535" s="463">
        <v>630.99900000000002</v>
      </c>
      <c r="E535" s="463">
        <v>286.39400000000001</v>
      </c>
    </row>
    <row r="536" spans="1:5" x14ac:dyDescent="0.2">
      <c r="A536" s="460"/>
      <c r="B536" s="460"/>
      <c r="C536" s="460" t="s">
        <v>741</v>
      </c>
      <c r="D536" s="463">
        <v>647.12599999999998</v>
      </c>
      <c r="E536" s="463">
        <v>57.381</v>
      </c>
    </row>
    <row r="537" spans="1:5" x14ac:dyDescent="0.2">
      <c r="A537" s="460"/>
      <c r="B537" s="460"/>
      <c r="C537" s="460" t="s">
        <v>706</v>
      </c>
      <c r="D537" s="463">
        <v>3172.3560000000002</v>
      </c>
      <c r="E537" s="463">
        <v>1910.424</v>
      </c>
    </row>
    <row r="538" spans="1:5" x14ac:dyDescent="0.2">
      <c r="A538" s="460"/>
      <c r="B538" s="460"/>
      <c r="C538" s="460" t="s">
        <v>729</v>
      </c>
      <c r="D538" s="463">
        <v>462.08800000000002</v>
      </c>
      <c r="E538" s="463">
        <v>51.226999999999997</v>
      </c>
    </row>
    <row r="539" spans="1:5" x14ac:dyDescent="0.2">
      <c r="A539" s="460"/>
      <c r="B539" s="460"/>
      <c r="C539" s="460" t="s">
        <v>733</v>
      </c>
      <c r="D539" s="463">
        <v>80051.16</v>
      </c>
      <c r="E539" s="463">
        <v>17705.115000000002</v>
      </c>
    </row>
    <row r="540" spans="1:5" x14ac:dyDescent="0.2">
      <c r="A540" s="460"/>
      <c r="B540" s="460"/>
      <c r="C540" s="460" t="s">
        <v>697</v>
      </c>
      <c r="D540" s="463">
        <v>2795.7260000000001</v>
      </c>
      <c r="E540" s="463">
        <v>67.47</v>
      </c>
    </row>
    <row r="541" spans="1:5" x14ac:dyDescent="0.2">
      <c r="A541" s="460"/>
      <c r="B541" s="460"/>
      <c r="C541" s="460" t="s">
        <v>692</v>
      </c>
      <c r="D541" s="463">
        <v>28406.35</v>
      </c>
      <c r="E541" s="463">
        <v>8807.2060000000001</v>
      </c>
    </row>
    <row r="542" spans="1:5" x14ac:dyDescent="0.2">
      <c r="A542" s="460"/>
      <c r="B542" s="460"/>
      <c r="C542" s="460" t="s">
        <v>698</v>
      </c>
      <c r="D542" s="463">
        <v>1531263.2760000001</v>
      </c>
      <c r="E542" s="463">
        <v>725162.31099999999</v>
      </c>
    </row>
    <row r="543" spans="1:5" x14ac:dyDescent="0.2">
      <c r="A543" s="460"/>
      <c r="B543" s="460"/>
      <c r="C543" s="460" t="s">
        <v>1231</v>
      </c>
      <c r="D543" s="463">
        <v>448.57</v>
      </c>
      <c r="E543" s="463">
        <v>15.807</v>
      </c>
    </row>
    <row r="544" spans="1:5" x14ac:dyDescent="0.2">
      <c r="A544" s="460"/>
      <c r="B544" s="460"/>
      <c r="C544" s="460" t="s">
        <v>695</v>
      </c>
      <c r="D544" s="463">
        <v>20209.241000000002</v>
      </c>
      <c r="E544" s="463">
        <v>2019.104</v>
      </c>
    </row>
    <row r="545" spans="1:5" x14ac:dyDescent="0.2">
      <c r="A545" s="460"/>
      <c r="B545" s="460"/>
      <c r="C545" s="460" t="s">
        <v>705</v>
      </c>
      <c r="D545" s="463">
        <v>10.026999999999999</v>
      </c>
      <c r="E545" s="463">
        <v>0.5</v>
      </c>
    </row>
    <row r="546" spans="1:5" s="334" customFormat="1" ht="12.75" customHeight="1" x14ac:dyDescent="0.2">
      <c r="A546" s="571" t="s">
        <v>985</v>
      </c>
      <c r="B546" s="572"/>
      <c r="C546" s="573"/>
      <c r="D546" s="574"/>
      <c r="E546" s="574" t="s">
        <v>1578</v>
      </c>
    </row>
    <row r="547" spans="1:5" x14ac:dyDescent="0.2">
      <c r="A547" s="460"/>
      <c r="B547" s="460"/>
      <c r="C547" s="460" t="s">
        <v>803</v>
      </c>
      <c r="D547" s="463">
        <v>241.02600000000001</v>
      </c>
      <c r="E547" s="463">
        <v>19.911000000000001</v>
      </c>
    </row>
    <row r="548" spans="1:5" x14ac:dyDescent="0.2">
      <c r="A548" s="460"/>
      <c r="B548" s="460"/>
      <c r="C548" s="460" t="s">
        <v>689</v>
      </c>
      <c r="D548" s="463">
        <v>14466.811</v>
      </c>
      <c r="E548" s="463">
        <v>11700.95</v>
      </c>
    </row>
    <row r="549" spans="1:5" x14ac:dyDescent="0.2">
      <c r="A549" s="460"/>
      <c r="B549" s="460"/>
      <c r="C549" s="460" t="s">
        <v>687</v>
      </c>
      <c r="D549" s="463">
        <v>209420.90700000001</v>
      </c>
      <c r="E549" s="463">
        <v>48366.248</v>
      </c>
    </row>
    <row r="550" spans="1:5" x14ac:dyDescent="0.2">
      <c r="A550" s="460"/>
      <c r="B550" s="460"/>
      <c r="C550" s="460" t="s">
        <v>701</v>
      </c>
      <c r="D550" s="463">
        <v>102.824</v>
      </c>
      <c r="E550" s="463">
        <v>6</v>
      </c>
    </row>
    <row r="551" spans="1:5" x14ac:dyDescent="0.2">
      <c r="A551" s="460"/>
      <c r="B551" s="460"/>
      <c r="C551" s="460" t="s">
        <v>739</v>
      </c>
      <c r="D551" s="463">
        <v>12836.68</v>
      </c>
      <c r="E551" s="463">
        <v>118.09399999999999</v>
      </c>
    </row>
    <row r="552" spans="1:5" x14ac:dyDescent="0.2">
      <c r="A552" s="460"/>
      <c r="B552" s="460"/>
      <c r="C552" s="460" t="s">
        <v>693</v>
      </c>
      <c r="D552" s="463">
        <v>11552.829</v>
      </c>
      <c r="E552" s="463">
        <v>365.61500000000001</v>
      </c>
    </row>
    <row r="553" spans="1:5" x14ac:dyDescent="0.2">
      <c r="A553" s="460"/>
      <c r="B553" s="460"/>
      <c r="C553" s="460" t="s">
        <v>812</v>
      </c>
      <c r="D553" s="463">
        <v>3609.511</v>
      </c>
      <c r="E553" s="463">
        <v>15.906000000000001</v>
      </c>
    </row>
    <row r="554" spans="1:5" x14ac:dyDescent="0.2">
      <c r="A554" s="460"/>
      <c r="B554" s="460"/>
      <c r="C554" s="460" t="s">
        <v>720</v>
      </c>
      <c r="D554" s="463">
        <v>1045.1199999999999</v>
      </c>
      <c r="E554" s="463">
        <v>59.822000000000003</v>
      </c>
    </row>
    <row r="555" spans="1:5" x14ac:dyDescent="0.2">
      <c r="A555" s="460"/>
      <c r="B555" s="460"/>
      <c r="C555" s="460" t="s">
        <v>746</v>
      </c>
      <c r="D555" s="463">
        <v>9636.5669999999991</v>
      </c>
      <c r="E555" s="463">
        <v>722.97799999999995</v>
      </c>
    </row>
    <row r="556" spans="1:5" x14ac:dyDescent="0.2">
      <c r="A556" s="460"/>
      <c r="B556" s="460"/>
      <c r="C556" s="460" t="s">
        <v>748</v>
      </c>
      <c r="D556" s="463">
        <v>2618.596</v>
      </c>
      <c r="E556" s="463">
        <v>955.76599999999996</v>
      </c>
    </row>
    <row r="557" spans="1:5" x14ac:dyDescent="0.2">
      <c r="A557" s="460"/>
      <c r="B557" s="460"/>
      <c r="C557" s="460" t="s">
        <v>712</v>
      </c>
      <c r="D557" s="463">
        <v>25710.498</v>
      </c>
      <c r="E557" s="463">
        <v>4223.183</v>
      </c>
    </row>
    <row r="558" spans="1:5" x14ac:dyDescent="0.2">
      <c r="A558" s="460"/>
      <c r="B558" s="460"/>
      <c r="C558" s="460" t="s">
        <v>702</v>
      </c>
      <c r="D558" s="463">
        <v>2475.9169999999999</v>
      </c>
      <c r="E558" s="463">
        <v>199.166</v>
      </c>
    </row>
    <row r="559" spans="1:5" x14ac:dyDescent="0.2">
      <c r="A559" s="460"/>
      <c r="B559" s="460"/>
      <c r="C559" s="460" t="s">
        <v>801</v>
      </c>
      <c r="D559" s="463">
        <v>998.73299999999995</v>
      </c>
      <c r="E559" s="463">
        <v>88.557000000000002</v>
      </c>
    </row>
    <row r="560" spans="1:5" x14ac:dyDescent="0.2">
      <c r="A560" s="460"/>
      <c r="B560" s="460"/>
      <c r="C560" s="460" t="s">
        <v>1202</v>
      </c>
      <c r="D560" s="463">
        <v>254.88800000000001</v>
      </c>
      <c r="E560" s="463">
        <v>15.404</v>
      </c>
    </row>
    <row r="561" spans="1:5" x14ac:dyDescent="0.2">
      <c r="A561" s="460"/>
      <c r="B561" s="460"/>
      <c r="C561" s="460" t="s">
        <v>688</v>
      </c>
      <c r="D561" s="463">
        <v>18354.764999999999</v>
      </c>
      <c r="E561" s="463">
        <v>201.15100000000001</v>
      </c>
    </row>
    <row r="562" spans="1:5" x14ac:dyDescent="0.2">
      <c r="A562" s="460"/>
      <c r="B562" s="460"/>
      <c r="C562" s="460" t="s">
        <v>715</v>
      </c>
      <c r="D562" s="463">
        <v>4399.2060000000001</v>
      </c>
      <c r="E562" s="463">
        <v>206.81399999999999</v>
      </c>
    </row>
    <row r="563" spans="1:5" x14ac:dyDescent="0.2">
      <c r="A563" s="460"/>
      <c r="B563" s="460"/>
      <c r="C563" s="460" t="s">
        <v>723</v>
      </c>
      <c r="D563" s="463">
        <v>4780.817</v>
      </c>
      <c r="E563" s="463">
        <v>106.175</v>
      </c>
    </row>
    <row r="564" spans="1:5" x14ac:dyDescent="0.2">
      <c r="A564" s="460"/>
      <c r="B564" s="460"/>
      <c r="C564" s="460" t="s">
        <v>855</v>
      </c>
      <c r="D564" s="463">
        <v>596.62199999999996</v>
      </c>
      <c r="E564" s="463">
        <v>55.68</v>
      </c>
    </row>
    <row r="565" spans="1:5" x14ac:dyDescent="0.2">
      <c r="A565" s="460"/>
      <c r="B565" s="460"/>
      <c r="C565" s="460" t="s">
        <v>724</v>
      </c>
      <c r="D565" s="463">
        <v>2465.0279999999998</v>
      </c>
      <c r="E565" s="463">
        <v>156.297</v>
      </c>
    </row>
    <row r="566" spans="1:5" x14ac:dyDescent="0.2">
      <c r="A566" s="460"/>
      <c r="B566" s="460"/>
      <c r="C566" s="460" t="s">
        <v>719</v>
      </c>
      <c r="D566" s="463">
        <v>8700.65</v>
      </c>
      <c r="E566" s="463">
        <v>360.38099999999997</v>
      </c>
    </row>
    <row r="567" spans="1:5" x14ac:dyDescent="0.2">
      <c r="A567" s="460"/>
      <c r="B567" s="460"/>
      <c r="C567" s="460" t="s">
        <v>691</v>
      </c>
      <c r="D567" s="463">
        <v>6356.9679999999998</v>
      </c>
      <c r="E567" s="463">
        <v>483.279</v>
      </c>
    </row>
    <row r="568" spans="1:5" x14ac:dyDescent="0.2">
      <c r="A568" s="460"/>
      <c r="B568" s="460"/>
      <c r="C568" s="460" t="s">
        <v>742</v>
      </c>
      <c r="D568" s="463">
        <v>2404.6559999999999</v>
      </c>
      <c r="E568" s="463">
        <v>105.458</v>
      </c>
    </row>
    <row r="569" spans="1:5" x14ac:dyDescent="0.2">
      <c r="A569" s="460"/>
      <c r="B569" s="460"/>
      <c r="C569" s="460" t="s">
        <v>728</v>
      </c>
      <c r="D569" s="463">
        <v>0.63</v>
      </c>
      <c r="E569" s="463">
        <v>7.0999999999999994E-2</v>
      </c>
    </row>
    <row r="570" spans="1:5" x14ac:dyDescent="0.2">
      <c r="A570" s="460"/>
      <c r="B570" s="460"/>
      <c r="C570" s="460" t="s">
        <v>716</v>
      </c>
      <c r="D570" s="463">
        <v>55133.525000000001</v>
      </c>
      <c r="E570" s="463">
        <v>1379.912</v>
      </c>
    </row>
    <row r="571" spans="1:5" x14ac:dyDescent="0.2">
      <c r="A571" s="460"/>
      <c r="B571" s="460"/>
      <c r="C571" s="460" t="s">
        <v>749</v>
      </c>
      <c r="D571" s="463">
        <v>19490.282999999999</v>
      </c>
      <c r="E571" s="463">
        <v>2237.79</v>
      </c>
    </row>
    <row r="572" spans="1:5" x14ac:dyDescent="0.2">
      <c r="A572" s="460"/>
      <c r="B572" s="460"/>
      <c r="C572" s="460" t="s">
        <v>806</v>
      </c>
      <c r="D572" s="463">
        <v>5353.8779999999997</v>
      </c>
      <c r="E572" s="463">
        <v>427.56599999999997</v>
      </c>
    </row>
    <row r="573" spans="1:5" x14ac:dyDescent="0.2">
      <c r="A573" s="460"/>
      <c r="B573" s="460"/>
      <c r="C573" s="460" t="s">
        <v>717</v>
      </c>
      <c r="D573" s="463">
        <v>1476.22</v>
      </c>
      <c r="E573" s="463">
        <v>138.114</v>
      </c>
    </row>
    <row r="574" spans="1:5" x14ac:dyDescent="0.2">
      <c r="A574" s="460"/>
      <c r="B574" s="460"/>
      <c r="C574" s="460" t="s">
        <v>737</v>
      </c>
      <c r="D574" s="463">
        <v>17262.087</v>
      </c>
      <c r="E574" s="463">
        <v>985.26400000000001</v>
      </c>
    </row>
    <row r="575" spans="1:5" x14ac:dyDescent="0.2">
      <c r="A575" s="460"/>
      <c r="B575" s="460"/>
      <c r="C575" s="460" t="s">
        <v>704</v>
      </c>
      <c r="D575" s="463">
        <v>199.51599999999999</v>
      </c>
      <c r="E575" s="463">
        <v>6.4649999999999999</v>
      </c>
    </row>
    <row r="576" spans="1:5" x14ac:dyDescent="0.2">
      <c r="A576" s="460"/>
      <c r="B576" s="460"/>
      <c r="C576" s="460" t="s">
        <v>718</v>
      </c>
      <c r="D576" s="463">
        <v>923.44299999999998</v>
      </c>
      <c r="E576" s="463">
        <v>90.111999999999995</v>
      </c>
    </row>
    <row r="577" spans="1:5" x14ac:dyDescent="0.2">
      <c r="A577" s="460"/>
      <c r="B577" s="460"/>
      <c r="C577" s="460"/>
      <c r="D577" s="463"/>
      <c r="E577" s="463"/>
    </row>
    <row r="578" spans="1:5" x14ac:dyDescent="0.2">
      <c r="A578" s="460"/>
      <c r="B578" s="495" t="s">
        <v>1309</v>
      </c>
      <c r="C578" s="460"/>
      <c r="D578" s="496">
        <f>SUM(D579:D592)</f>
        <v>56239562.096999995</v>
      </c>
      <c r="E578" s="496">
        <f>SUM(E579:E592)</f>
        <v>91496286.925999999</v>
      </c>
    </row>
    <row r="579" spans="1:5" x14ac:dyDescent="0.2">
      <c r="A579" s="460">
        <v>4701000000</v>
      </c>
      <c r="B579" s="460" t="s">
        <v>875</v>
      </c>
      <c r="C579" s="460" t="s">
        <v>707</v>
      </c>
      <c r="D579" s="463">
        <v>195186.486</v>
      </c>
      <c r="E579" s="463">
        <v>286940</v>
      </c>
    </row>
    <row r="580" spans="1:5" x14ac:dyDescent="0.2">
      <c r="A580" s="460"/>
      <c r="B580" s="460"/>
      <c r="C580" s="460" t="s">
        <v>687</v>
      </c>
      <c r="D580" s="463">
        <v>35631.868000000002</v>
      </c>
      <c r="E580" s="463">
        <v>42169.584999999999</v>
      </c>
    </row>
    <row r="581" spans="1:5" x14ac:dyDescent="0.2">
      <c r="A581" s="460">
        <v>4703110000</v>
      </c>
      <c r="B581" s="460" t="s">
        <v>876</v>
      </c>
      <c r="C581" s="460" t="s">
        <v>692</v>
      </c>
      <c r="D581" s="463">
        <v>3169330.8330000001</v>
      </c>
      <c r="E581" s="463">
        <v>4830840</v>
      </c>
    </row>
    <row r="582" spans="1:5" s="334" customFormat="1" ht="12.75" customHeight="1" x14ac:dyDescent="0.2">
      <c r="A582" s="571" t="s">
        <v>985</v>
      </c>
      <c r="B582" s="572"/>
      <c r="C582" s="573"/>
      <c r="D582" s="574"/>
      <c r="E582" s="574" t="s">
        <v>1578</v>
      </c>
    </row>
    <row r="583" spans="1:5" x14ac:dyDescent="0.2">
      <c r="A583" s="460"/>
      <c r="B583" s="460"/>
      <c r="C583" s="460" t="s">
        <v>687</v>
      </c>
      <c r="D583" s="463">
        <v>402860.62</v>
      </c>
      <c r="E583" s="463">
        <v>707732</v>
      </c>
    </row>
    <row r="584" spans="1:5" x14ac:dyDescent="0.2">
      <c r="A584" s="460">
        <v>4703210000</v>
      </c>
      <c r="B584" s="460" t="s">
        <v>612</v>
      </c>
      <c r="C584" s="460" t="s">
        <v>707</v>
      </c>
      <c r="D584" s="463">
        <v>2632.7730000000001</v>
      </c>
      <c r="E584" s="463">
        <v>5645.28</v>
      </c>
    </row>
    <row r="585" spans="1:5" x14ac:dyDescent="0.2">
      <c r="A585" s="460"/>
      <c r="B585" s="460"/>
      <c r="C585" s="460" t="s">
        <v>733</v>
      </c>
      <c r="D585" s="463">
        <v>26235.103999999999</v>
      </c>
      <c r="E585" s="463">
        <v>51639.606</v>
      </c>
    </row>
    <row r="586" spans="1:5" x14ac:dyDescent="0.2">
      <c r="A586" s="460"/>
      <c r="B586" s="460"/>
      <c r="C586" s="460" t="s">
        <v>692</v>
      </c>
      <c r="D586" s="463">
        <v>4120977.1850000001</v>
      </c>
      <c r="E586" s="463">
        <v>6859315</v>
      </c>
    </row>
    <row r="587" spans="1:5" x14ac:dyDescent="0.2">
      <c r="A587" s="460"/>
      <c r="B587" s="460"/>
      <c r="C587" s="460" t="s">
        <v>687</v>
      </c>
      <c r="D587" s="463">
        <v>18716660.107999999</v>
      </c>
      <c r="E587" s="463">
        <v>25507160.061000001</v>
      </c>
    </row>
    <row r="588" spans="1:5" x14ac:dyDescent="0.2">
      <c r="A588" s="460"/>
      <c r="B588" s="460"/>
      <c r="C588" s="460" t="s">
        <v>704</v>
      </c>
      <c r="D588" s="463">
        <v>240177.25</v>
      </c>
      <c r="E588" s="463">
        <v>342800</v>
      </c>
    </row>
    <row r="589" spans="1:5" x14ac:dyDescent="0.2">
      <c r="A589" s="460">
        <v>4703290000</v>
      </c>
      <c r="B589" s="460" t="s">
        <v>877</v>
      </c>
      <c r="C589" s="460" t="s">
        <v>733</v>
      </c>
      <c r="D589" s="463">
        <v>3274661.67</v>
      </c>
      <c r="E589" s="463">
        <v>6078974.3940000003</v>
      </c>
    </row>
    <row r="590" spans="1:5" x14ac:dyDescent="0.2">
      <c r="A590" s="460"/>
      <c r="B590" s="460"/>
      <c r="C590" s="460" t="s">
        <v>692</v>
      </c>
      <c r="D590" s="463">
        <v>24780576.868000001</v>
      </c>
      <c r="E590" s="463">
        <v>44999048</v>
      </c>
    </row>
    <row r="591" spans="1:5" x14ac:dyDescent="0.2">
      <c r="A591" s="460"/>
      <c r="B591" s="460"/>
      <c r="C591" s="460" t="s">
        <v>687</v>
      </c>
      <c r="D591" s="463">
        <v>871417.87699999998</v>
      </c>
      <c r="E591" s="463">
        <v>1583538</v>
      </c>
    </row>
    <row r="592" spans="1:5" x14ac:dyDescent="0.2">
      <c r="A592" s="460">
        <v>4704290000</v>
      </c>
      <c r="B592" s="460" t="s">
        <v>878</v>
      </c>
      <c r="C592" s="460" t="s">
        <v>707</v>
      </c>
      <c r="D592" s="463">
        <v>403213.45500000002</v>
      </c>
      <c r="E592" s="463">
        <v>200485</v>
      </c>
    </row>
    <row r="593" spans="1:5" x14ac:dyDescent="0.2">
      <c r="A593" s="460"/>
      <c r="B593" s="460"/>
      <c r="C593" s="460"/>
      <c r="D593" s="463"/>
      <c r="E593" s="463"/>
    </row>
    <row r="594" spans="1:5" x14ac:dyDescent="0.2">
      <c r="A594" s="460"/>
      <c r="B594" s="495" t="s">
        <v>1310</v>
      </c>
      <c r="C594" s="460"/>
      <c r="D594" s="496">
        <f>SUM(D595:D599)</f>
        <v>17322.438999999998</v>
      </c>
      <c r="E594" s="496">
        <f>SUM(E595:E599)</f>
        <v>10475.709999999999</v>
      </c>
    </row>
    <row r="595" spans="1:5" x14ac:dyDescent="0.2">
      <c r="A595" s="460">
        <v>4706200000</v>
      </c>
      <c r="B595" s="460" t="s">
        <v>998</v>
      </c>
      <c r="C595" s="460" t="s">
        <v>687</v>
      </c>
      <c r="D595" s="463">
        <v>1413.8779999999999</v>
      </c>
      <c r="E595" s="463">
        <v>1280</v>
      </c>
    </row>
    <row r="596" spans="1:5" x14ac:dyDescent="0.2">
      <c r="A596" s="460">
        <v>4706300030</v>
      </c>
      <c r="B596" s="460" t="s">
        <v>1045</v>
      </c>
      <c r="C596" s="460" t="s">
        <v>689</v>
      </c>
      <c r="D596" s="463">
        <v>8.19</v>
      </c>
      <c r="E596" s="463">
        <v>0.5</v>
      </c>
    </row>
    <row r="597" spans="1:5" x14ac:dyDescent="0.2">
      <c r="A597" s="460"/>
      <c r="B597" s="460"/>
      <c r="C597" s="460" t="s">
        <v>687</v>
      </c>
      <c r="D597" s="463">
        <v>289.09899999999999</v>
      </c>
      <c r="E597" s="463">
        <v>54.543999999999997</v>
      </c>
    </row>
    <row r="598" spans="1:5" x14ac:dyDescent="0.2">
      <c r="A598" s="460">
        <v>4706910000</v>
      </c>
      <c r="B598" s="460" t="s">
        <v>879</v>
      </c>
      <c r="C598" s="460" t="s">
        <v>707</v>
      </c>
      <c r="D598" s="463">
        <v>14964.951999999999</v>
      </c>
      <c r="E598" s="463">
        <v>9135</v>
      </c>
    </row>
    <row r="599" spans="1:5" x14ac:dyDescent="0.2">
      <c r="A599" s="460">
        <v>4706920000</v>
      </c>
      <c r="B599" s="460" t="s">
        <v>999</v>
      </c>
      <c r="C599" s="460" t="s">
        <v>695</v>
      </c>
      <c r="D599" s="463">
        <v>646.32000000000005</v>
      </c>
      <c r="E599" s="463">
        <v>5.6660000000000004</v>
      </c>
    </row>
    <row r="600" spans="1:5" x14ac:dyDescent="0.2">
      <c r="A600" s="460"/>
      <c r="B600" s="460"/>
      <c r="C600" s="460"/>
      <c r="D600" s="463"/>
      <c r="E600" s="463"/>
    </row>
    <row r="601" spans="1:5" x14ac:dyDescent="0.2">
      <c r="A601" s="460"/>
      <c r="B601" s="504" t="s">
        <v>1311</v>
      </c>
      <c r="C601" s="460"/>
      <c r="D601" s="496">
        <f>SUM(D602:D611)</f>
        <v>3195477.4349999996</v>
      </c>
      <c r="E601" s="496">
        <f>SUM(E602:E611)</f>
        <v>13404239.638</v>
      </c>
    </row>
    <row r="602" spans="1:5" x14ac:dyDescent="0.2">
      <c r="A602" s="460">
        <v>4707100000</v>
      </c>
      <c r="B602" s="460" t="s">
        <v>613</v>
      </c>
      <c r="C602" s="460" t="s">
        <v>698</v>
      </c>
      <c r="D602" s="463">
        <v>38.548999999999999</v>
      </c>
      <c r="E602" s="463">
        <v>2.7679999999999998</v>
      </c>
    </row>
    <row r="603" spans="1:5" x14ac:dyDescent="0.2">
      <c r="A603" s="460"/>
      <c r="B603" s="460"/>
      <c r="C603" s="460" t="s">
        <v>709</v>
      </c>
      <c r="D603" s="463">
        <v>1002616.83</v>
      </c>
      <c r="E603" s="463">
        <v>4431088</v>
      </c>
    </row>
    <row r="604" spans="1:5" x14ac:dyDescent="0.2">
      <c r="A604" s="460"/>
      <c r="B604" s="460"/>
      <c r="C604" s="460" t="s">
        <v>687</v>
      </c>
      <c r="D604" s="463">
        <v>17634.054</v>
      </c>
      <c r="E604" s="463">
        <v>22500</v>
      </c>
    </row>
    <row r="605" spans="1:5" x14ac:dyDescent="0.2">
      <c r="A605" s="460"/>
      <c r="B605" s="460"/>
      <c r="C605" s="460" t="s">
        <v>711</v>
      </c>
      <c r="D605" s="463">
        <v>135043.04</v>
      </c>
      <c r="E605" s="463">
        <v>607695</v>
      </c>
    </row>
    <row r="606" spans="1:5" x14ac:dyDescent="0.2">
      <c r="A606" s="460"/>
      <c r="B606" s="460"/>
      <c r="C606" s="460" t="s">
        <v>735</v>
      </c>
      <c r="D606" s="463">
        <v>552080.42000000004</v>
      </c>
      <c r="E606" s="463">
        <v>2057889</v>
      </c>
    </row>
    <row r="607" spans="1:5" x14ac:dyDescent="0.2">
      <c r="A607" s="460"/>
      <c r="B607" s="460"/>
      <c r="C607" s="460" t="s">
        <v>747</v>
      </c>
      <c r="D607" s="463">
        <v>65699.199999999997</v>
      </c>
      <c r="E607" s="463">
        <v>299231</v>
      </c>
    </row>
    <row r="608" spans="1:5" x14ac:dyDescent="0.2">
      <c r="A608" s="460"/>
      <c r="B608" s="460"/>
      <c r="C608" s="460" t="s">
        <v>694</v>
      </c>
      <c r="D608" s="463">
        <v>899047.43</v>
      </c>
      <c r="E608" s="463">
        <v>4061165.87</v>
      </c>
    </row>
    <row r="609" spans="1:5" x14ac:dyDescent="0.2">
      <c r="A609" s="460">
        <v>4707200000</v>
      </c>
      <c r="B609" s="460" t="s">
        <v>1000</v>
      </c>
      <c r="C609" s="460" t="s">
        <v>707</v>
      </c>
      <c r="D609" s="463">
        <v>152.803</v>
      </c>
      <c r="E609" s="463">
        <v>85</v>
      </c>
    </row>
    <row r="610" spans="1:5" x14ac:dyDescent="0.2">
      <c r="A610" s="460"/>
      <c r="B610" s="460"/>
      <c r="C610" s="460" t="s">
        <v>700</v>
      </c>
      <c r="D610" s="463">
        <v>57559.96</v>
      </c>
      <c r="E610" s="463">
        <v>293657</v>
      </c>
    </row>
    <row r="611" spans="1:5" x14ac:dyDescent="0.2">
      <c r="A611" s="460"/>
      <c r="B611" s="460"/>
      <c r="C611" s="460" t="s">
        <v>687</v>
      </c>
      <c r="D611" s="463">
        <v>465605.14899999998</v>
      </c>
      <c r="E611" s="463">
        <v>1630926</v>
      </c>
    </row>
    <row r="612" spans="1:5" x14ac:dyDescent="0.2">
      <c r="A612" s="460"/>
      <c r="B612" s="460"/>
      <c r="C612" s="460"/>
      <c r="D612" s="463"/>
      <c r="E612" s="463"/>
    </row>
    <row r="613" spans="1:5" x14ac:dyDescent="0.2">
      <c r="A613" s="460"/>
      <c r="B613" s="504" t="s">
        <v>1284</v>
      </c>
      <c r="C613" s="460"/>
      <c r="D613" s="496">
        <f>SUM(D614:D2243)</f>
        <v>657911428.27700031</v>
      </c>
      <c r="E613" s="496">
        <f>SUM(E614:E2243)</f>
        <v>696360511.44199979</v>
      </c>
    </row>
    <row r="614" spans="1:5" x14ac:dyDescent="0.2">
      <c r="A614" s="460">
        <v>4801000000</v>
      </c>
      <c r="B614" s="460" t="s">
        <v>880</v>
      </c>
      <c r="C614" s="460" t="s">
        <v>707</v>
      </c>
      <c r="D614" s="463">
        <v>13533.594999999999</v>
      </c>
      <c r="E614" s="463">
        <v>23308</v>
      </c>
    </row>
    <row r="615" spans="1:5" x14ac:dyDescent="0.2">
      <c r="A615" s="460"/>
      <c r="B615" s="460"/>
      <c r="C615" s="460" t="s">
        <v>741</v>
      </c>
      <c r="D615" s="463">
        <v>37313.760000000002</v>
      </c>
      <c r="E615" s="463">
        <v>60420</v>
      </c>
    </row>
    <row r="616" spans="1:5" x14ac:dyDescent="0.2">
      <c r="A616" s="460"/>
      <c r="B616" s="460"/>
      <c r="C616" s="460" t="s">
        <v>697</v>
      </c>
      <c r="D616" s="463">
        <v>23778977.339000002</v>
      </c>
      <c r="E616" s="463">
        <v>41932546</v>
      </c>
    </row>
    <row r="617" spans="1:5" x14ac:dyDescent="0.2">
      <c r="A617" s="460"/>
      <c r="B617" s="460"/>
      <c r="C617" s="460" t="s">
        <v>692</v>
      </c>
      <c r="D617" s="463">
        <v>8485093.4350000005</v>
      </c>
      <c r="E617" s="463">
        <v>14343402.486</v>
      </c>
    </row>
    <row r="618" spans="1:5" s="334" customFormat="1" ht="12.75" customHeight="1" x14ac:dyDescent="0.2">
      <c r="A618" s="571" t="s">
        <v>985</v>
      </c>
      <c r="B618" s="572"/>
      <c r="C618" s="573"/>
      <c r="D618" s="574"/>
      <c r="E618" s="574" t="s">
        <v>1578</v>
      </c>
    </row>
    <row r="619" spans="1:5" x14ac:dyDescent="0.2">
      <c r="A619" s="460"/>
      <c r="B619" s="460"/>
      <c r="C619" s="460" t="s">
        <v>698</v>
      </c>
      <c r="D619" s="463">
        <v>21847.326000000001</v>
      </c>
      <c r="E619" s="463">
        <v>25584.142</v>
      </c>
    </row>
    <row r="620" spans="1:5" x14ac:dyDescent="0.2">
      <c r="A620" s="460"/>
      <c r="B620" s="460"/>
      <c r="C620" s="460" t="s">
        <v>687</v>
      </c>
      <c r="D620" s="463">
        <v>3931655.537</v>
      </c>
      <c r="E620" s="463">
        <v>7223735.9280000003</v>
      </c>
    </row>
    <row r="621" spans="1:5" x14ac:dyDescent="0.2">
      <c r="A621" s="460"/>
      <c r="B621" s="460"/>
      <c r="C621" s="460" t="s">
        <v>739</v>
      </c>
      <c r="D621" s="463">
        <v>1005786.478</v>
      </c>
      <c r="E621" s="463">
        <v>1561756.443</v>
      </c>
    </row>
    <row r="622" spans="1:5" x14ac:dyDescent="0.2">
      <c r="A622" s="460"/>
      <c r="B622" s="460"/>
      <c r="C622" s="460" t="s">
        <v>725</v>
      </c>
      <c r="D622" s="463">
        <v>3308657.4040000001</v>
      </c>
      <c r="E622" s="463">
        <v>5910859.3859999999</v>
      </c>
    </row>
    <row r="623" spans="1:5" x14ac:dyDescent="0.2">
      <c r="A623" s="460"/>
      <c r="B623" s="460"/>
      <c r="C623" s="460" t="s">
        <v>716</v>
      </c>
      <c r="D623" s="463">
        <v>44595.534</v>
      </c>
      <c r="E623" s="463">
        <v>72620</v>
      </c>
    </row>
    <row r="624" spans="1:5" x14ac:dyDescent="0.2">
      <c r="A624" s="460"/>
      <c r="B624" s="460"/>
      <c r="C624" s="460" t="s">
        <v>749</v>
      </c>
      <c r="D624" s="463">
        <v>31177.8</v>
      </c>
      <c r="E624" s="463">
        <v>49426</v>
      </c>
    </row>
    <row r="625" spans="1:5" x14ac:dyDescent="0.2">
      <c r="A625" s="460">
        <v>4802100000</v>
      </c>
      <c r="B625" s="460" t="s">
        <v>616</v>
      </c>
      <c r="C625" s="460" t="s">
        <v>707</v>
      </c>
      <c r="D625" s="463">
        <v>7.2670000000000003</v>
      </c>
      <c r="E625" s="463">
        <v>5.1999999999999998E-2</v>
      </c>
    </row>
    <row r="626" spans="1:5" x14ac:dyDescent="0.2">
      <c r="A626" s="460"/>
      <c r="B626" s="460"/>
      <c r="C626" s="460" t="s">
        <v>698</v>
      </c>
      <c r="D626" s="463">
        <v>4008.2840000000001</v>
      </c>
      <c r="E626" s="463">
        <v>3123.4679999999998</v>
      </c>
    </row>
    <row r="627" spans="1:5" x14ac:dyDescent="0.2">
      <c r="A627" s="460">
        <v>4802200010</v>
      </c>
      <c r="B627" s="460" t="s">
        <v>911</v>
      </c>
      <c r="C627" s="460" t="s">
        <v>707</v>
      </c>
      <c r="D627" s="463">
        <v>25.606999999999999</v>
      </c>
      <c r="E627" s="463">
        <v>0.104</v>
      </c>
    </row>
    <row r="628" spans="1:5" x14ac:dyDescent="0.2">
      <c r="A628" s="460"/>
      <c r="B628" s="460"/>
      <c r="C628" s="460" t="s">
        <v>733</v>
      </c>
      <c r="D628" s="463">
        <v>25.434999999999999</v>
      </c>
      <c r="E628" s="463">
        <v>0.05</v>
      </c>
    </row>
    <row r="629" spans="1:5" x14ac:dyDescent="0.2">
      <c r="A629" s="460"/>
      <c r="B629" s="460"/>
      <c r="C629" s="460" t="s">
        <v>698</v>
      </c>
      <c r="D629" s="463">
        <v>41398.226000000002</v>
      </c>
      <c r="E629" s="463">
        <v>77539.032000000007</v>
      </c>
    </row>
    <row r="630" spans="1:5" x14ac:dyDescent="0.2">
      <c r="A630" s="460"/>
      <c r="B630" s="460"/>
      <c r="C630" s="460" t="s">
        <v>705</v>
      </c>
      <c r="D630" s="463">
        <v>10875</v>
      </c>
      <c r="E630" s="463">
        <v>236</v>
      </c>
    </row>
    <row r="631" spans="1:5" x14ac:dyDescent="0.2">
      <c r="A631" s="460"/>
      <c r="B631" s="460"/>
      <c r="C631" s="460" t="s">
        <v>687</v>
      </c>
      <c r="D631" s="463">
        <v>119.916</v>
      </c>
      <c r="E631" s="463">
        <v>0.45100000000000001</v>
      </c>
    </row>
    <row r="632" spans="1:5" x14ac:dyDescent="0.2">
      <c r="A632" s="460"/>
      <c r="B632" s="460"/>
      <c r="C632" s="460" t="s">
        <v>702</v>
      </c>
      <c r="D632" s="463">
        <v>3320.4050000000002</v>
      </c>
      <c r="E632" s="463">
        <v>13.49</v>
      </c>
    </row>
    <row r="633" spans="1:5" x14ac:dyDescent="0.2">
      <c r="A633" s="460">
        <v>4802200090</v>
      </c>
      <c r="B633" s="460" t="s">
        <v>617</v>
      </c>
      <c r="C633" s="460" t="s">
        <v>707</v>
      </c>
      <c r="D633" s="463">
        <v>1501.347</v>
      </c>
      <c r="E633" s="463">
        <v>18.152999999999999</v>
      </c>
    </row>
    <row r="634" spans="1:5" x14ac:dyDescent="0.2">
      <c r="A634" s="460"/>
      <c r="B634" s="460"/>
      <c r="C634" s="460" t="s">
        <v>733</v>
      </c>
      <c r="D634" s="463">
        <v>66.924000000000007</v>
      </c>
      <c r="E634" s="463">
        <v>6.3609999999999998</v>
      </c>
    </row>
    <row r="635" spans="1:5" x14ac:dyDescent="0.2">
      <c r="A635" s="460"/>
      <c r="B635" s="460"/>
      <c r="C635" s="460" t="s">
        <v>698</v>
      </c>
      <c r="D635" s="463">
        <v>702462.79399999999</v>
      </c>
      <c r="E635" s="463">
        <v>1316171.0619999999</v>
      </c>
    </row>
    <row r="636" spans="1:5" x14ac:dyDescent="0.2">
      <c r="A636" s="460"/>
      <c r="B636" s="460"/>
      <c r="C636" s="460" t="s">
        <v>705</v>
      </c>
      <c r="D636" s="463">
        <v>43048.288</v>
      </c>
      <c r="E636" s="463">
        <v>1075.123</v>
      </c>
    </row>
    <row r="637" spans="1:5" x14ac:dyDescent="0.2">
      <c r="A637" s="460"/>
      <c r="B637" s="460"/>
      <c r="C637" s="460" t="s">
        <v>710</v>
      </c>
      <c r="D637" s="463">
        <v>282.43099999999998</v>
      </c>
      <c r="E637" s="463">
        <v>0.86099999999999999</v>
      </c>
    </row>
    <row r="638" spans="1:5" x14ac:dyDescent="0.2">
      <c r="A638" s="460"/>
      <c r="B638" s="460"/>
      <c r="C638" s="460" t="s">
        <v>689</v>
      </c>
      <c r="D638" s="463">
        <v>3043.6109999999999</v>
      </c>
      <c r="E638" s="463">
        <v>5123.4030000000002</v>
      </c>
    </row>
    <row r="639" spans="1:5" x14ac:dyDescent="0.2">
      <c r="A639" s="460"/>
      <c r="B639" s="460"/>
      <c r="C639" s="460" t="s">
        <v>687</v>
      </c>
      <c r="D639" s="463">
        <v>2382.683</v>
      </c>
      <c r="E639" s="463">
        <v>22.663</v>
      </c>
    </row>
    <row r="640" spans="1:5" x14ac:dyDescent="0.2">
      <c r="A640" s="460"/>
      <c r="B640" s="460"/>
      <c r="C640" s="460" t="s">
        <v>712</v>
      </c>
      <c r="D640" s="463">
        <v>335.66500000000002</v>
      </c>
      <c r="E640" s="463">
        <v>6.258</v>
      </c>
    </row>
    <row r="641" spans="1:5" x14ac:dyDescent="0.2">
      <c r="A641" s="460"/>
      <c r="B641" s="460"/>
      <c r="C641" s="460" t="s">
        <v>702</v>
      </c>
      <c r="D641" s="463">
        <v>340447.20400000003</v>
      </c>
      <c r="E641" s="463">
        <v>4837.049</v>
      </c>
    </row>
    <row r="642" spans="1:5" x14ac:dyDescent="0.2">
      <c r="A642" s="460"/>
      <c r="B642" s="460"/>
      <c r="C642" s="460" t="s">
        <v>740</v>
      </c>
      <c r="D642" s="463">
        <v>1940.51</v>
      </c>
      <c r="E642" s="463">
        <v>243.578</v>
      </c>
    </row>
    <row r="643" spans="1:5" x14ac:dyDescent="0.2">
      <c r="A643" s="460">
        <v>4802540090</v>
      </c>
      <c r="B643" s="460" t="s">
        <v>912</v>
      </c>
      <c r="C643" s="460" t="s">
        <v>707</v>
      </c>
      <c r="D643" s="463">
        <v>8340.6280000000006</v>
      </c>
      <c r="E643" s="463">
        <v>1412</v>
      </c>
    </row>
    <row r="644" spans="1:5" x14ac:dyDescent="0.2">
      <c r="A644" s="460"/>
      <c r="B644" s="460"/>
      <c r="C644" s="460" t="s">
        <v>733</v>
      </c>
      <c r="D644" s="463">
        <v>108066.336</v>
      </c>
      <c r="E644" s="463">
        <v>76225.202000000005</v>
      </c>
    </row>
    <row r="645" spans="1:5" x14ac:dyDescent="0.2">
      <c r="A645" s="460"/>
      <c r="B645" s="460"/>
      <c r="C645" s="460" t="s">
        <v>695</v>
      </c>
      <c r="D645" s="463">
        <v>385769.36499999999</v>
      </c>
      <c r="E645" s="463">
        <v>369945.71799999999</v>
      </c>
    </row>
    <row r="646" spans="1:5" x14ac:dyDescent="0.2">
      <c r="A646" s="460"/>
      <c r="B646" s="460"/>
      <c r="C646" s="460" t="s">
        <v>689</v>
      </c>
      <c r="D646" s="463">
        <v>300267.527</v>
      </c>
      <c r="E646" s="463">
        <v>178610</v>
      </c>
    </row>
    <row r="647" spans="1:5" x14ac:dyDescent="0.2">
      <c r="A647" s="460"/>
      <c r="B647" s="460"/>
      <c r="C647" s="460" t="s">
        <v>739</v>
      </c>
      <c r="D647" s="463">
        <v>112622.62</v>
      </c>
      <c r="E647" s="463">
        <v>68045</v>
      </c>
    </row>
    <row r="648" spans="1:5" x14ac:dyDescent="0.2">
      <c r="A648" s="460"/>
      <c r="B648" s="460"/>
      <c r="C648" s="460" t="s">
        <v>748</v>
      </c>
      <c r="D648" s="463">
        <v>27473.93</v>
      </c>
      <c r="E648" s="463">
        <v>23720</v>
      </c>
    </row>
    <row r="649" spans="1:5" x14ac:dyDescent="0.2">
      <c r="A649" s="460"/>
      <c r="B649" s="460"/>
      <c r="C649" s="460" t="s">
        <v>712</v>
      </c>
      <c r="D649" s="463">
        <v>550.33399999999995</v>
      </c>
      <c r="E649" s="463">
        <v>225.989</v>
      </c>
    </row>
    <row r="650" spans="1:5" x14ac:dyDescent="0.2">
      <c r="A650" s="460"/>
      <c r="B650" s="460"/>
      <c r="C650" s="460" t="s">
        <v>725</v>
      </c>
      <c r="D650" s="463">
        <v>24939.01</v>
      </c>
      <c r="E650" s="463">
        <v>23860</v>
      </c>
    </row>
    <row r="651" spans="1:5" x14ac:dyDescent="0.2">
      <c r="A651" s="460">
        <v>4802551090</v>
      </c>
      <c r="B651" s="460" t="s">
        <v>881</v>
      </c>
      <c r="C651" s="460" t="s">
        <v>698</v>
      </c>
      <c r="D651" s="463">
        <v>4176.6930000000002</v>
      </c>
      <c r="E651" s="463">
        <v>4387.5</v>
      </c>
    </row>
    <row r="652" spans="1:5" x14ac:dyDescent="0.2">
      <c r="A652" s="460"/>
      <c r="B652" s="460"/>
      <c r="C652" s="460" t="s">
        <v>687</v>
      </c>
      <c r="D652" s="463">
        <v>27.844000000000001</v>
      </c>
      <c r="E652" s="463">
        <v>3.7</v>
      </c>
    </row>
    <row r="653" spans="1:5" x14ac:dyDescent="0.2">
      <c r="A653" s="460"/>
      <c r="B653" s="460"/>
      <c r="C653" s="460" t="s">
        <v>702</v>
      </c>
      <c r="D653" s="463">
        <v>30.265999999999998</v>
      </c>
      <c r="E653" s="463">
        <v>0.5</v>
      </c>
    </row>
    <row r="654" spans="1:5" s="334" customFormat="1" ht="12.75" customHeight="1" x14ac:dyDescent="0.2">
      <c r="A654" s="571" t="s">
        <v>985</v>
      </c>
      <c r="B654" s="572"/>
      <c r="C654" s="573"/>
      <c r="D654" s="574"/>
      <c r="E654" s="574" t="s">
        <v>1578</v>
      </c>
    </row>
    <row r="655" spans="1:5" x14ac:dyDescent="0.2">
      <c r="A655" s="460">
        <v>4802552000</v>
      </c>
      <c r="B655" s="460" t="s">
        <v>882</v>
      </c>
      <c r="C655" s="460" t="s">
        <v>733</v>
      </c>
      <c r="D655" s="463">
        <v>51231.6</v>
      </c>
      <c r="E655" s="463">
        <v>22242</v>
      </c>
    </row>
    <row r="656" spans="1:5" x14ac:dyDescent="0.2">
      <c r="A656" s="460"/>
      <c r="B656" s="460"/>
      <c r="C656" s="460" t="s">
        <v>697</v>
      </c>
      <c r="D656" s="463">
        <v>295820.85700000002</v>
      </c>
      <c r="E656" s="463">
        <v>127546</v>
      </c>
    </row>
    <row r="657" spans="1:5" x14ac:dyDescent="0.2">
      <c r="A657" s="460"/>
      <c r="B657" s="460"/>
      <c r="C657" s="460" t="s">
        <v>687</v>
      </c>
      <c r="D657" s="463">
        <v>25152.66</v>
      </c>
      <c r="E657" s="463">
        <v>13144.805</v>
      </c>
    </row>
    <row r="658" spans="1:5" x14ac:dyDescent="0.2">
      <c r="A658" s="460"/>
      <c r="B658" s="460"/>
      <c r="C658" s="460" t="s">
        <v>748</v>
      </c>
      <c r="D658" s="463">
        <v>87769.45</v>
      </c>
      <c r="E658" s="463">
        <v>39430</v>
      </c>
    </row>
    <row r="659" spans="1:5" x14ac:dyDescent="0.2">
      <c r="A659" s="460">
        <v>4802559000</v>
      </c>
      <c r="B659" s="460" t="s">
        <v>618</v>
      </c>
      <c r="C659" s="460" t="s">
        <v>707</v>
      </c>
      <c r="D659" s="463">
        <v>182482.927</v>
      </c>
      <c r="E659" s="463">
        <v>237437</v>
      </c>
    </row>
    <row r="660" spans="1:5" x14ac:dyDescent="0.2">
      <c r="A660" s="460"/>
      <c r="B660" s="460"/>
      <c r="C660" s="460" t="s">
        <v>708</v>
      </c>
      <c r="D660" s="463">
        <v>1583695.797</v>
      </c>
      <c r="E660" s="463">
        <v>1890390</v>
      </c>
    </row>
    <row r="661" spans="1:5" x14ac:dyDescent="0.2">
      <c r="A661" s="460"/>
      <c r="B661" s="460"/>
      <c r="C661" s="460" t="s">
        <v>741</v>
      </c>
      <c r="D661" s="463">
        <v>367416.766</v>
      </c>
      <c r="E661" s="463">
        <v>494142</v>
      </c>
    </row>
    <row r="662" spans="1:5" x14ac:dyDescent="0.2">
      <c r="A662" s="460"/>
      <c r="B662" s="460"/>
      <c r="C662" s="460" t="s">
        <v>733</v>
      </c>
      <c r="D662" s="463">
        <v>51061424.769000001</v>
      </c>
      <c r="E662" s="463">
        <v>63418211.880999997</v>
      </c>
    </row>
    <row r="663" spans="1:5" x14ac:dyDescent="0.2">
      <c r="A663" s="460"/>
      <c r="B663" s="460"/>
      <c r="C663" s="460" t="s">
        <v>697</v>
      </c>
      <c r="D663" s="463">
        <v>22119.483</v>
      </c>
      <c r="E663" s="463">
        <v>25054</v>
      </c>
    </row>
    <row r="664" spans="1:5" x14ac:dyDescent="0.2">
      <c r="A664" s="460"/>
      <c r="B664" s="460"/>
      <c r="C664" s="460" t="s">
        <v>692</v>
      </c>
      <c r="D664" s="463">
        <v>11770.68</v>
      </c>
      <c r="E664" s="463">
        <v>9095.009</v>
      </c>
    </row>
    <row r="665" spans="1:5" x14ac:dyDescent="0.2">
      <c r="A665" s="460"/>
      <c r="B665" s="460"/>
      <c r="C665" s="460" t="s">
        <v>698</v>
      </c>
      <c r="D665" s="463">
        <v>1354327.3030000001</v>
      </c>
      <c r="E665" s="463">
        <v>1671823.122</v>
      </c>
    </row>
    <row r="666" spans="1:5" x14ac:dyDescent="0.2">
      <c r="A666" s="460"/>
      <c r="B666" s="460"/>
      <c r="C666" s="460" t="s">
        <v>695</v>
      </c>
      <c r="D666" s="463">
        <v>14178978.332</v>
      </c>
      <c r="E666" s="463">
        <v>17147385.282000002</v>
      </c>
    </row>
    <row r="667" spans="1:5" x14ac:dyDescent="0.2">
      <c r="A667" s="460"/>
      <c r="B667" s="460"/>
      <c r="C667" s="460" t="s">
        <v>705</v>
      </c>
      <c r="D667" s="463">
        <v>3996.0990000000002</v>
      </c>
      <c r="E667" s="463">
        <v>6040</v>
      </c>
    </row>
    <row r="668" spans="1:5" x14ac:dyDescent="0.2">
      <c r="A668" s="460"/>
      <c r="B668" s="460"/>
      <c r="C668" s="460" t="s">
        <v>689</v>
      </c>
      <c r="D668" s="463">
        <v>176405.429</v>
      </c>
      <c r="E668" s="463">
        <v>162905</v>
      </c>
    </row>
    <row r="669" spans="1:5" x14ac:dyDescent="0.2">
      <c r="A669" s="460"/>
      <c r="B669" s="460"/>
      <c r="C669" s="460" t="s">
        <v>687</v>
      </c>
      <c r="D669" s="463">
        <v>6873035.8700000001</v>
      </c>
      <c r="E669" s="463">
        <v>8536580.5050000008</v>
      </c>
    </row>
    <row r="670" spans="1:5" x14ac:dyDescent="0.2">
      <c r="A670" s="460"/>
      <c r="B670" s="460"/>
      <c r="C670" s="460" t="s">
        <v>739</v>
      </c>
      <c r="D670" s="463">
        <v>2042816.5930000001</v>
      </c>
      <c r="E670" s="463">
        <v>2293215</v>
      </c>
    </row>
    <row r="671" spans="1:5" x14ac:dyDescent="0.2">
      <c r="A671" s="460"/>
      <c r="B671" s="460"/>
      <c r="C671" s="460" t="s">
        <v>711</v>
      </c>
      <c r="D671" s="463">
        <v>45812.633000000002</v>
      </c>
      <c r="E671" s="463">
        <v>34523</v>
      </c>
    </row>
    <row r="672" spans="1:5" x14ac:dyDescent="0.2">
      <c r="A672" s="460"/>
      <c r="B672" s="460"/>
      <c r="C672" s="460" t="s">
        <v>746</v>
      </c>
      <c r="D672" s="463">
        <v>248370.61</v>
      </c>
      <c r="E672" s="463">
        <v>296121</v>
      </c>
    </row>
    <row r="673" spans="1:5" x14ac:dyDescent="0.2">
      <c r="A673" s="460"/>
      <c r="B673" s="460"/>
      <c r="C673" s="460" t="s">
        <v>748</v>
      </c>
      <c r="D673" s="463">
        <v>4471536.4510000004</v>
      </c>
      <c r="E673" s="463">
        <v>5574888.1440000003</v>
      </c>
    </row>
    <row r="674" spans="1:5" x14ac:dyDescent="0.2">
      <c r="A674" s="460"/>
      <c r="B674" s="460"/>
      <c r="C674" s="460" t="s">
        <v>702</v>
      </c>
      <c r="D674" s="463">
        <v>23.765000000000001</v>
      </c>
      <c r="E674" s="463">
        <v>0.30499999999999999</v>
      </c>
    </row>
    <row r="675" spans="1:5" x14ac:dyDescent="0.2">
      <c r="A675" s="460"/>
      <c r="B675" s="460"/>
      <c r="C675" s="460" t="s">
        <v>715</v>
      </c>
      <c r="D675" s="463">
        <v>472104.609</v>
      </c>
      <c r="E675" s="463">
        <v>560342.54799999995</v>
      </c>
    </row>
    <row r="676" spans="1:5" x14ac:dyDescent="0.2">
      <c r="A676" s="460"/>
      <c r="B676" s="460"/>
      <c r="C676" s="460" t="s">
        <v>719</v>
      </c>
      <c r="D676" s="463">
        <v>6617629.4220000003</v>
      </c>
      <c r="E676" s="463">
        <v>7923323</v>
      </c>
    </row>
    <row r="677" spans="1:5" x14ac:dyDescent="0.2">
      <c r="A677" s="460"/>
      <c r="B677" s="460"/>
      <c r="C677" s="460" t="s">
        <v>716</v>
      </c>
      <c r="D677" s="463">
        <v>8022099.6859999998</v>
      </c>
      <c r="E677" s="463">
        <v>10174914</v>
      </c>
    </row>
    <row r="678" spans="1:5" x14ac:dyDescent="0.2">
      <c r="A678" s="460">
        <v>4802561010</v>
      </c>
      <c r="B678" s="460" t="s">
        <v>1232</v>
      </c>
      <c r="C678" s="460" t="s">
        <v>698</v>
      </c>
      <c r="D678" s="463">
        <v>111.545</v>
      </c>
      <c r="E678" s="463">
        <v>12</v>
      </c>
    </row>
    <row r="679" spans="1:5" x14ac:dyDescent="0.2">
      <c r="A679" s="460"/>
      <c r="B679" s="460"/>
      <c r="C679" s="460" t="s">
        <v>748</v>
      </c>
      <c r="D679" s="463">
        <v>41736.57</v>
      </c>
      <c r="E679" s="463">
        <v>50071.764000000003</v>
      </c>
    </row>
    <row r="680" spans="1:5" x14ac:dyDescent="0.2">
      <c r="A680" s="460">
        <v>4802561090</v>
      </c>
      <c r="B680" s="460" t="s">
        <v>913</v>
      </c>
      <c r="C680" s="460" t="s">
        <v>698</v>
      </c>
      <c r="D680" s="463">
        <v>71.787999999999997</v>
      </c>
      <c r="E680" s="463">
        <v>30.155000000000001</v>
      </c>
    </row>
    <row r="681" spans="1:5" x14ac:dyDescent="0.2">
      <c r="A681" s="460">
        <v>4802569000</v>
      </c>
      <c r="B681" s="460" t="s">
        <v>619</v>
      </c>
      <c r="C681" s="460" t="s">
        <v>707</v>
      </c>
      <c r="D681" s="463">
        <v>1402.971</v>
      </c>
      <c r="E681" s="463">
        <v>56.09</v>
      </c>
    </row>
    <row r="682" spans="1:5" x14ac:dyDescent="0.2">
      <c r="A682" s="460"/>
      <c r="B682" s="460"/>
      <c r="C682" s="460" t="s">
        <v>696</v>
      </c>
      <c r="D682" s="463">
        <v>120.517</v>
      </c>
      <c r="E682" s="463">
        <v>3.61</v>
      </c>
    </row>
    <row r="683" spans="1:5" x14ac:dyDescent="0.2">
      <c r="A683" s="460"/>
      <c r="B683" s="460"/>
      <c r="C683" s="460" t="s">
        <v>708</v>
      </c>
      <c r="D683" s="463">
        <v>36918.053</v>
      </c>
      <c r="E683" s="463">
        <v>44909</v>
      </c>
    </row>
    <row r="684" spans="1:5" x14ac:dyDescent="0.2">
      <c r="A684" s="460"/>
      <c r="B684" s="460"/>
      <c r="C684" s="460" t="s">
        <v>741</v>
      </c>
      <c r="D684" s="463">
        <v>103703.408</v>
      </c>
      <c r="E684" s="463">
        <v>97270</v>
      </c>
    </row>
    <row r="685" spans="1:5" x14ac:dyDescent="0.2">
      <c r="A685" s="460"/>
      <c r="B685" s="460"/>
      <c r="C685" s="460" t="s">
        <v>733</v>
      </c>
      <c r="D685" s="463">
        <v>30815782.337000001</v>
      </c>
      <c r="E685" s="463">
        <v>32519983.800000001</v>
      </c>
    </row>
    <row r="686" spans="1:5" x14ac:dyDescent="0.2">
      <c r="A686" s="460"/>
      <c r="B686" s="460"/>
      <c r="C686" s="460" t="s">
        <v>697</v>
      </c>
      <c r="D686" s="463">
        <v>4479.9679999999998</v>
      </c>
      <c r="E686" s="463">
        <v>1665.194</v>
      </c>
    </row>
    <row r="687" spans="1:5" x14ac:dyDescent="0.2">
      <c r="A687" s="460"/>
      <c r="B687" s="460"/>
      <c r="C687" s="460" t="s">
        <v>698</v>
      </c>
      <c r="D687" s="463">
        <v>2182537.2949999999</v>
      </c>
      <c r="E687" s="463">
        <v>2360478.75</v>
      </c>
    </row>
    <row r="688" spans="1:5" x14ac:dyDescent="0.2">
      <c r="A688" s="460"/>
      <c r="B688" s="460"/>
      <c r="C688" s="460" t="s">
        <v>695</v>
      </c>
      <c r="D688" s="463">
        <v>4066034.1329999999</v>
      </c>
      <c r="E688" s="463">
        <v>4705107</v>
      </c>
    </row>
    <row r="689" spans="1:5" x14ac:dyDescent="0.2">
      <c r="A689" s="460"/>
      <c r="B689" s="460"/>
      <c r="C689" s="460" t="s">
        <v>705</v>
      </c>
      <c r="D689" s="463">
        <v>89159.652000000002</v>
      </c>
      <c r="E689" s="463">
        <v>18968.866000000002</v>
      </c>
    </row>
    <row r="690" spans="1:5" s="334" customFormat="1" ht="12.75" customHeight="1" x14ac:dyDescent="0.2">
      <c r="A690" s="571" t="s">
        <v>985</v>
      </c>
      <c r="B690" s="572"/>
      <c r="C690" s="573"/>
      <c r="D690" s="574"/>
      <c r="E690" s="574" t="s">
        <v>1578</v>
      </c>
    </row>
    <row r="691" spans="1:5" x14ac:dyDescent="0.2">
      <c r="A691" s="460"/>
      <c r="B691" s="460"/>
      <c r="C691" s="460" t="s">
        <v>689</v>
      </c>
      <c r="D691" s="463">
        <v>656.71199999999999</v>
      </c>
      <c r="E691" s="463">
        <v>78.709999999999994</v>
      </c>
    </row>
    <row r="692" spans="1:5" x14ac:dyDescent="0.2">
      <c r="A692" s="460"/>
      <c r="B692" s="460"/>
      <c r="C692" s="460" t="s">
        <v>687</v>
      </c>
      <c r="D692" s="463">
        <v>69777.013999999996</v>
      </c>
      <c r="E692" s="463">
        <v>71538.088000000003</v>
      </c>
    </row>
    <row r="693" spans="1:5" x14ac:dyDescent="0.2">
      <c r="A693" s="460"/>
      <c r="B693" s="460"/>
      <c r="C693" s="460" t="s">
        <v>693</v>
      </c>
      <c r="D693" s="463">
        <v>43654.644999999997</v>
      </c>
      <c r="E693" s="463">
        <v>33940</v>
      </c>
    </row>
    <row r="694" spans="1:5" x14ac:dyDescent="0.2">
      <c r="A694" s="460"/>
      <c r="B694" s="460"/>
      <c r="C694" s="460" t="s">
        <v>746</v>
      </c>
      <c r="D694" s="463">
        <v>74748.213000000003</v>
      </c>
      <c r="E694" s="463">
        <v>87579</v>
      </c>
    </row>
    <row r="695" spans="1:5" x14ac:dyDescent="0.2">
      <c r="A695" s="460"/>
      <c r="B695" s="460"/>
      <c r="C695" s="460" t="s">
        <v>748</v>
      </c>
      <c r="D695" s="463">
        <v>11445380.673</v>
      </c>
      <c r="E695" s="463">
        <v>13512455.550000001</v>
      </c>
    </row>
    <row r="696" spans="1:5" x14ac:dyDescent="0.2">
      <c r="A696" s="460"/>
      <c r="B696" s="460"/>
      <c r="C696" s="460" t="s">
        <v>712</v>
      </c>
      <c r="D696" s="463">
        <v>108887.26700000001</v>
      </c>
      <c r="E696" s="463">
        <v>58828.834999999999</v>
      </c>
    </row>
    <row r="697" spans="1:5" x14ac:dyDescent="0.2">
      <c r="A697" s="460"/>
      <c r="B697" s="460"/>
      <c r="C697" s="460" t="s">
        <v>813</v>
      </c>
      <c r="D697" s="463">
        <v>131.631</v>
      </c>
      <c r="E697" s="463">
        <v>2.11</v>
      </c>
    </row>
    <row r="698" spans="1:5" x14ac:dyDescent="0.2">
      <c r="A698" s="460"/>
      <c r="B698" s="460"/>
      <c r="C698" s="460" t="s">
        <v>715</v>
      </c>
      <c r="D698" s="463">
        <v>32.375999999999998</v>
      </c>
      <c r="E698" s="463">
        <v>0.90300000000000002</v>
      </c>
    </row>
    <row r="699" spans="1:5" x14ac:dyDescent="0.2">
      <c r="A699" s="460"/>
      <c r="B699" s="460"/>
      <c r="C699" s="460" t="s">
        <v>719</v>
      </c>
      <c r="D699" s="463">
        <v>4315348.87</v>
      </c>
      <c r="E699" s="463">
        <v>4803295</v>
      </c>
    </row>
    <row r="700" spans="1:5" x14ac:dyDescent="0.2">
      <c r="A700" s="460"/>
      <c r="B700" s="460"/>
      <c r="C700" s="460" t="s">
        <v>740</v>
      </c>
      <c r="D700" s="463">
        <v>1399001.5260000001</v>
      </c>
      <c r="E700" s="463">
        <v>1684592</v>
      </c>
    </row>
    <row r="701" spans="1:5" x14ac:dyDescent="0.2">
      <c r="A701" s="460"/>
      <c r="B701" s="460"/>
      <c r="C701" s="460" t="s">
        <v>717</v>
      </c>
      <c r="D701" s="463">
        <v>64.489000000000004</v>
      </c>
      <c r="E701" s="463">
        <v>0.15</v>
      </c>
    </row>
    <row r="702" spans="1:5" x14ac:dyDescent="0.2">
      <c r="A702" s="460">
        <v>4802572000</v>
      </c>
      <c r="B702" s="460" t="s">
        <v>883</v>
      </c>
      <c r="C702" s="460" t="s">
        <v>697</v>
      </c>
      <c r="D702" s="463">
        <v>206994.3</v>
      </c>
      <c r="E702" s="463">
        <v>72505</v>
      </c>
    </row>
    <row r="703" spans="1:5" x14ac:dyDescent="0.2">
      <c r="A703" s="460"/>
      <c r="B703" s="460"/>
      <c r="C703" s="460" t="s">
        <v>691</v>
      </c>
      <c r="D703" s="463">
        <v>199177.98</v>
      </c>
      <c r="E703" s="463">
        <v>8020</v>
      </c>
    </row>
    <row r="704" spans="1:5" x14ac:dyDescent="0.2">
      <c r="A704" s="460">
        <v>4802579000</v>
      </c>
      <c r="B704" s="460" t="s">
        <v>620</v>
      </c>
      <c r="C704" s="460" t="s">
        <v>707</v>
      </c>
      <c r="D704" s="463">
        <v>177067.12899999999</v>
      </c>
      <c r="E704" s="463">
        <v>188819.20800000001</v>
      </c>
    </row>
    <row r="705" spans="1:5" x14ac:dyDescent="0.2">
      <c r="A705" s="460"/>
      <c r="B705" s="460"/>
      <c r="C705" s="460" t="s">
        <v>733</v>
      </c>
      <c r="D705" s="463">
        <v>8310062.8320000004</v>
      </c>
      <c r="E705" s="463">
        <v>9587154</v>
      </c>
    </row>
    <row r="706" spans="1:5" x14ac:dyDescent="0.2">
      <c r="A706" s="460"/>
      <c r="B706" s="460"/>
      <c r="C706" s="460" t="s">
        <v>697</v>
      </c>
      <c r="D706" s="463">
        <v>150.75800000000001</v>
      </c>
      <c r="E706" s="463">
        <v>4.3259999999999996</v>
      </c>
    </row>
    <row r="707" spans="1:5" x14ac:dyDescent="0.2">
      <c r="A707" s="460"/>
      <c r="B707" s="460"/>
      <c r="C707" s="460" t="s">
        <v>692</v>
      </c>
      <c r="D707" s="463">
        <v>275.017</v>
      </c>
      <c r="E707" s="463">
        <v>138.87</v>
      </c>
    </row>
    <row r="708" spans="1:5" x14ac:dyDescent="0.2">
      <c r="A708" s="460"/>
      <c r="B708" s="460"/>
      <c r="C708" s="460" t="s">
        <v>698</v>
      </c>
      <c r="D708" s="463">
        <v>3969451.233</v>
      </c>
      <c r="E708" s="463">
        <v>4987346.1660000002</v>
      </c>
    </row>
    <row r="709" spans="1:5" x14ac:dyDescent="0.2">
      <c r="A709" s="460"/>
      <c r="B709" s="460"/>
      <c r="C709" s="460" t="s">
        <v>695</v>
      </c>
      <c r="D709" s="463">
        <v>740914.701</v>
      </c>
      <c r="E709" s="463">
        <v>771069</v>
      </c>
    </row>
    <row r="710" spans="1:5" x14ac:dyDescent="0.2">
      <c r="A710" s="460"/>
      <c r="B710" s="460"/>
      <c r="C710" s="460" t="s">
        <v>689</v>
      </c>
      <c r="D710" s="463">
        <v>88038.660999999993</v>
      </c>
      <c r="E710" s="463">
        <v>53442.550999999999</v>
      </c>
    </row>
    <row r="711" spans="1:5" x14ac:dyDescent="0.2">
      <c r="A711" s="460"/>
      <c r="B711" s="460"/>
      <c r="C711" s="460" t="s">
        <v>687</v>
      </c>
      <c r="D711" s="463">
        <v>197387.66099999999</v>
      </c>
      <c r="E711" s="463">
        <v>160663.552</v>
      </c>
    </row>
    <row r="712" spans="1:5" x14ac:dyDescent="0.2">
      <c r="A712" s="460"/>
      <c r="B712" s="460"/>
      <c r="C712" s="460" t="s">
        <v>693</v>
      </c>
      <c r="D712" s="463">
        <v>402759.46600000001</v>
      </c>
      <c r="E712" s="463">
        <v>127528.557</v>
      </c>
    </row>
    <row r="713" spans="1:5" x14ac:dyDescent="0.2">
      <c r="A713" s="460"/>
      <c r="B713" s="460"/>
      <c r="C713" s="460" t="s">
        <v>748</v>
      </c>
      <c r="D713" s="463">
        <v>5411854.6849999996</v>
      </c>
      <c r="E713" s="463">
        <v>6360736.7999999998</v>
      </c>
    </row>
    <row r="714" spans="1:5" x14ac:dyDescent="0.2">
      <c r="A714" s="460"/>
      <c r="B714" s="460"/>
      <c r="C714" s="460" t="s">
        <v>712</v>
      </c>
      <c r="D714" s="463">
        <v>217056.674</v>
      </c>
      <c r="E714" s="463">
        <v>105028.726</v>
      </c>
    </row>
    <row r="715" spans="1:5" x14ac:dyDescent="0.2">
      <c r="A715" s="460"/>
      <c r="B715" s="460"/>
      <c r="C715" s="460" t="s">
        <v>702</v>
      </c>
      <c r="D715" s="463">
        <v>29998.492999999999</v>
      </c>
      <c r="E715" s="463">
        <v>475.61599999999999</v>
      </c>
    </row>
    <row r="716" spans="1:5" x14ac:dyDescent="0.2">
      <c r="A716" s="460"/>
      <c r="B716" s="460"/>
      <c r="C716" s="460" t="s">
        <v>719</v>
      </c>
      <c r="D716" s="463">
        <v>42384.160000000003</v>
      </c>
      <c r="E716" s="463">
        <v>47936</v>
      </c>
    </row>
    <row r="717" spans="1:5" x14ac:dyDescent="0.2">
      <c r="A717" s="460"/>
      <c r="B717" s="460"/>
      <c r="C717" s="460" t="s">
        <v>691</v>
      </c>
      <c r="D717" s="463">
        <v>29261.93</v>
      </c>
      <c r="E717" s="463">
        <v>6405</v>
      </c>
    </row>
    <row r="718" spans="1:5" x14ac:dyDescent="0.2">
      <c r="A718" s="460"/>
      <c r="B718" s="460"/>
      <c r="C718" s="460" t="s">
        <v>740</v>
      </c>
      <c r="D718" s="463">
        <v>69967.94</v>
      </c>
      <c r="E718" s="463">
        <v>83878</v>
      </c>
    </row>
    <row r="719" spans="1:5" x14ac:dyDescent="0.2">
      <c r="A719" s="460">
        <v>4802581010</v>
      </c>
      <c r="B719" s="460" t="s">
        <v>942</v>
      </c>
      <c r="C719" s="460" t="s">
        <v>687</v>
      </c>
      <c r="D719" s="463">
        <v>533.10299999999995</v>
      </c>
      <c r="E719" s="463">
        <v>41.228000000000002</v>
      </c>
    </row>
    <row r="720" spans="1:5" x14ac:dyDescent="0.2">
      <c r="A720" s="460"/>
      <c r="B720" s="460"/>
      <c r="C720" s="460" t="s">
        <v>693</v>
      </c>
      <c r="D720" s="463">
        <v>6695.0770000000002</v>
      </c>
      <c r="E720" s="463">
        <v>4277</v>
      </c>
    </row>
    <row r="721" spans="1:5" x14ac:dyDescent="0.2">
      <c r="A721" s="460">
        <v>4802581090</v>
      </c>
      <c r="B721" s="460" t="s">
        <v>621</v>
      </c>
      <c r="C721" s="460" t="s">
        <v>707</v>
      </c>
      <c r="D721" s="463">
        <v>930.15099999999995</v>
      </c>
      <c r="E721" s="463">
        <v>133.05799999999999</v>
      </c>
    </row>
    <row r="722" spans="1:5" x14ac:dyDescent="0.2">
      <c r="A722" s="460"/>
      <c r="B722" s="460"/>
      <c r="C722" s="460" t="s">
        <v>698</v>
      </c>
      <c r="D722" s="463">
        <v>25.65</v>
      </c>
      <c r="E722" s="463">
        <v>0.505</v>
      </c>
    </row>
    <row r="723" spans="1:5" x14ac:dyDescent="0.2">
      <c r="A723" s="460"/>
      <c r="B723" s="460"/>
      <c r="C723" s="460" t="s">
        <v>695</v>
      </c>
      <c r="D723" s="463">
        <v>12129.51</v>
      </c>
      <c r="E723" s="463">
        <v>3805.89</v>
      </c>
    </row>
    <row r="724" spans="1:5" x14ac:dyDescent="0.2">
      <c r="A724" s="460"/>
      <c r="B724" s="460"/>
      <c r="C724" s="460" t="s">
        <v>705</v>
      </c>
      <c r="D724" s="463">
        <v>2572.1930000000002</v>
      </c>
      <c r="E724" s="463">
        <v>4134</v>
      </c>
    </row>
    <row r="725" spans="1:5" x14ac:dyDescent="0.2">
      <c r="A725" s="460"/>
      <c r="B725" s="460"/>
      <c r="C725" s="460" t="s">
        <v>702</v>
      </c>
      <c r="D725" s="463">
        <v>59.387999999999998</v>
      </c>
      <c r="E725" s="463">
        <v>7.8E-2</v>
      </c>
    </row>
    <row r="726" spans="1:5" s="334" customFormat="1" ht="12.75" customHeight="1" x14ac:dyDescent="0.2">
      <c r="A726" s="571" t="s">
        <v>985</v>
      </c>
      <c r="B726" s="572"/>
      <c r="C726" s="573"/>
      <c r="D726" s="574"/>
      <c r="E726" s="574" t="s">
        <v>1578</v>
      </c>
    </row>
    <row r="727" spans="1:5" x14ac:dyDescent="0.2">
      <c r="A727" s="460"/>
      <c r="B727" s="460"/>
      <c r="C727" s="460" t="s">
        <v>716</v>
      </c>
      <c r="D727" s="463">
        <v>28.315000000000001</v>
      </c>
      <c r="E727" s="463">
        <v>5.2999999999999999E-2</v>
      </c>
    </row>
    <row r="728" spans="1:5" x14ac:dyDescent="0.2">
      <c r="A728" s="460">
        <v>4802589010</v>
      </c>
      <c r="B728" s="460" t="s">
        <v>914</v>
      </c>
      <c r="C728" s="460" t="s">
        <v>707</v>
      </c>
      <c r="D728" s="463">
        <v>99509.612999999998</v>
      </c>
      <c r="E728" s="463">
        <v>49870.9</v>
      </c>
    </row>
    <row r="729" spans="1:5" x14ac:dyDescent="0.2">
      <c r="A729" s="460"/>
      <c r="B729" s="460"/>
      <c r="C729" s="460" t="s">
        <v>698</v>
      </c>
      <c r="D729" s="463">
        <v>124375.988</v>
      </c>
      <c r="E729" s="463">
        <v>76056.508000000002</v>
      </c>
    </row>
    <row r="730" spans="1:5" x14ac:dyDescent="0.2">
      <c r="A730" s="460"/>
      <c r="B730" s="460"/>
      <c r="C730" s="460" t="s">
        <v>689</v>
      </c>
      <c r="D730" s="463">
        <v>11897.548000000001</v>
      </c>
      <c r="E730" s="463">
        <v>9134.2999999999993</v>
      </c>
    </row>
    <row r="731" spans="1:5" x14ac:dyDescent="0.2">
      <c r="A731" s="460"/>
      <c r="B731" s="460"/>
      <c r="C731" s="460" t="s">
        <v>687</v>
      </c>
      <c r="D731" s="463">
        <v>39921.483</v>
      </c>
      <c r="E731" s="463">
        <v>11885.065000000001</v>
      </c>
    </row>
    <row r="732" spans="1:5" x14ac:dyDescent="0.2">
      <c r="A732" s="460"/>
      <c r="B732" s="460"/>
      <c r="C732" s="460" t="s">
        <v>693</v>
      </c>
      <c r="D732" s="463">
        <v>10607.905000000001</v>
      </c>
      <c r="E732" s="463">
        <v>6448</v>
      </c>
    </row>
    <row r="733" spans="1:5" x14ac:dyDescent="0.2">
      <c r="A733" s="460"/>
      <c r="B733" s="460"/>
      <c r="C733" s="460" t="s">
        <v>748</v>
      </c>
      <c r="D733" s="463">
        <v>103463.594</v>
      </c>
      <c r="E733" s="463">
        <v>44195.14</v>
      </c>
    </row>
    <row r="734" spans="1:5" x14ac:dyDescent="0.2">
      <c r="A734" s="460"/>
      <c r="B734" s="460"/>
      <c r="C734" s="460" t="s">
        <v>712</v>
      </c>
      <c r="D734" s="463">
        <v>227239.394</v>
      </c>
      <c r="E734" s="463">
        <v>117277.486</v>
      </c>
    </row>
    <row r="735" spans="1:5" x14ac:dyDescent="0.2">
      <c r="A735" s="460"/>
      <c r="B735" s="460"/>
      <c r="C735" s="460" t="s">
        <v>719</v>
      </c>
      <c r="D735" s="463">
        <v>111211.694</v>
      </c>
      <c r="E735" s="463">
        <v>80710</v>
      </c>
    </row>
    <row r="736" spans="1:5" x14ac:dyDescent="0.2">
      <c r="A736" s="460"/>
      <c r="B736" s="460"/>
      <c r="C736" s="460" t="s">
        <v>691</v>
      </c>
      <c r="D736" s="463">
        <v>15225.522999999999</v>
      </c>
      <c r="E736" s="463">
        <v>5826.2820000000002</v>
      </c>
    </row>
    <row r="737" spans="1:5" x14ac:dyDescent="0.2">
      <c r="A737" s="460">
        <v>4802589090</v>
      </c>
      <c r="B737" s="460" t="s">
        <v>621</v>
      </c>
      <c r="C737" s="460" t="s">
        <v>707</v>
      </c>
      <c r="D737" s="463">
        <v>10817.849</v>
      </c>
      <c r="E737" s="463">
        <v>4705.8469999999998</v>
      </c>
    </row>
    <row r="738" spans="1:5" x14ac:dyDescent="0.2">
      <c r="A738" s="460"/>
      <c r="B738" s="460"/>
      <c r="C738" s="460" t="s">
        <v>733</v>
      </c>
      <c r="D738" s="463">
        <v>37187.279999999999</v>
      </c>
      <c r="E738" s="463">
        <v>25126.544999999998</v>
      </c>
    </row>
    <row r="739" spans="1:5" x14ac:dyDescent="0.2">
      <c r="A739" s="460"/>
      <c r="B739" s="460"/>
      <c r="C739" s="460" t="s">
        <v>698</v>
      </c>
      <c r="D739" s="463">
        <v>239279.02799999999</v>
      </c>
      <c r="E739" s="463">
        <v>205200.84299999999</v>
      </c>
    </row>
    <row r="740" spans="1:5" x14ac:dyDescent="0.2">
      <c r="A740" s="460"/>
      <c r="B740" s="460"/>
      <c r="C740" s="460" t="s">
        <v>695</v>
      </c>
      <c r="D740" s="463">
        <v>90.28</v>
      </c>
      <c r="E740" s="463">
        <v>73</v>
      </c>
    </row>
    <row r="741" spans="1:5" x14ac:dyDescent="0.2">
      <c r="A741" s="460"/>
      <c r="B741" s="460"/>
      <c r="C741" s="460" t="s">
        <v>689</v>
      </c>
      <c r="D741" s="463">
        <v>165112.34299999999</v>
      </c>
      <c r="E741" s="463">
        <v>77894.456000000006</v>
      </c>
    </row>
    <row r="742" spans="1:5" x14ac:dyDescent="0.2">
      <c r="A742" s="460"/>
      <c r="B742" s="460"/>
      <c r="C742" s="460" t="s">
        <v>687</v>
      </c>
      <c r="D742" s="463">
        <v>211104.32399999999</v>
      </c>
      <c r="E742" s="463">
        <v>64333.355000000003</v>
      </c>
    </row>
    <row r="743" spans="1:5" x14ac:dyDescent="0.2">
      <c r="A743" s="460"/>
      <c r="B743" s="460"/>
      <c r="C743" s="460" t="s">
        <v>693</v>
      </c>
      <c r="D743" s="463">
        <v>171294.929</v>
      </c>
      <c r="E743" s="463">
        <v>50919.046000000002</v>
      </c>
    </row>
    <row r="744" spans="1:5" x14ac:dyDescent="0.2">
      <c r="A744" s="460"/>
      <c r="B744" s="460"/>
      <c r="C744" s="460" t="s">
        <v>748</v>
      </c>
      <c r="D744" s="463">
        <v>222495.91699999999</v>
      </c>
      <c r="E744" s="463">
        <v>197361.79</v>
      </c>
    </row>
    <row r="745" spans="1:5" x14ac:dyDescent="0.2">
      <c r="A745" s="460"/>
      <c r="B745" s="460"/>
      <c r="C745" s="460" t="s">
        <v>712</v>
      </c>
      <c r="D745" s="463">
        <v>974656.21100000001</v>
      </c>
      <c r="E745" s="463">
        <v>483486.77600000001</v>
      </c>
    </row>
    <row r="746" spans="1:5" x14ac:dyDescent="0.2">
      <c r="A746" s="460"/>
      <c r="B746" s="460"/>
      <c r="C746" s="460" t="s">
        <v>688</v>
      </c>
      <c r="D746" s="463">
        <v>98.644000000000005</v>
      </c>
      <c r="E746" s="463">
        <v>3.5960000000000001</v>
      </c>
    </row>
    <row r="747" spans="1:5" x14ac:dyDescent="0.2">
      <c r="A747" s="460"/>
      <c r="B747" s="460"/>
      <c r="C747" s="460" t="s">
        <v>715</v>
      </c>
      <c r="D747" s="463">
        <v>93.402000000000001</v>
      </c>
      <c r="E747" s="463">
        <v>5.94</v>
      </c>
    </row>
    <row r="748" spans="1:5" x14ac:dyDescent="0.2">
      <c r="A748" s="460"/>
      <c r="B748" s="460"/>
      <c r="C748" s="460" t="s">
        <v>719</v>
      </c>
      <c r="D748" s="463">
        <v>1235635.706</v>
      </c>
      <c r="E748" s="463">
        <v>892319.8</v>
      </c>
    </row>
    <row r="749" spans="1:5" x14ac:dyDescent="0.2">
      <c r="A749" s="460"/>
      <c r="B749" s="460"/>
      <c r="C749" s="460" t="s">
        <v>691</v>
      </c>
      <c r="D749" s="463">
        <v>30675.754000000001</v>
      </c>
      <c r="E749" s="463">
        <v>10354.75</v>
      </c>
    </row>
    <row r="750" spans="1:5" x14ac:dyDescent="0.2">
      <c r="A750" s="460">
        <v>4802611000</v>
      </c>
      <c r="B750" s="460" t="s">
        <v>1001</v>
      </c>
      <c r="C750" s="460" t="s">
        <v>707</v>
      </c>
      <c r="D750" s="463">
        <v>1209.0260000000001</v>
      </c>
      <c r="E750" s="463">
        <v>1699</v>
      </c>
    </row>
    <row r="751" spans="1:5" x14ac:dyDescent="0.2">
      <c r="A751" s="460"/>
      <c r="B751" s="460"/>
      <c r="C751" s="460" t="s">
        <v>697</v>
      </c>
      <c r="D751" s="463">
        <v>147849.53</v>
      </c>
      <c r="E751" s="463">
        <v>207146</v>
      </c>
    </row>
    <row r="752" spans="1:5" x14ac:dyDescent="0.2">
      <c r="A752" s="460"/>
      <c r="B752" s="460"/>
      <c r="C752" s="460" t="s">
        <v>687</v>
      </c>
      <c r="D752" s="463">
        <v>6745.27</v>
      </c>
      <c r="E752" s="463">
        <v>10317</v>
      </c>
    </row>
    <row r="753" spans="1:5" x14ac:dyDescent="0.2">
      <c r="A753" s="460"/>
      <c r="B753" s="460"/>
      <c r="C753" s="460" t="s">
        <v>739</v>
      </c>
      <c r="D753" s="463">
        <v>595694.22600000002</v>
      </c>
      <c r="E753" s="463">
        <v>834133</v>
      </c>
    </row>
    <row r="754" spans="1:5" x14ac:dyDescent="0.2">
      <c r="A754" s="460">
        <v>4802619010</v>
      </c>
      <c r="B754" s="460" t="s">
        <v>622</v>
      </c>
      <c r="C754" s="460" t="s">
        <v>707</v>
      </c>
      <c r="D754" s="463">
        <v>213649.636</v>
      </c>
      <c r="E754" s="463">
        <v>352524</v>
      </c>
    </row>
    <row r="755" spans="1:5" x14ac:dyDescent="0.2">
      <c r="A755" s="460"/>
      <c r="B755" s="460"/>
      <c r="C755" s="460" t="s">
        <v>706</v>
      </c>
      <c r="D755" s="463">
        <v>73916.460000000006</v>
      </c>
      <c r="E755" s="463">
        <v>103798</v>
      </c>
    </row>
    <row r="756" spans="1:5" x14ac:dyDescent="0.2">
      <c r="A756" s="460"/>
      <c r="B756" s="460"/>
      <c r="C756" s="460" t="s">
        <v>697</v>
      </c>
      <c r="D756" s="463">
        <v>556747.47499999998</v>
      </c>
      <c r="E756" s="463">
        <v>660049</v>
      </c>
    </row>
    <row r="757" spans="1:5" x14ac:dyDescent="0.2">
      <c r="A757" s="460"/>
      <c r="B757" s="460"/>
      <c r="C757" s="460" t="s">
        <v>692</v>
      </c>
      <c r="D757" s="463">
        <v>723168.13600000006</v>
      </c>
      <c r="E757" s="463">
        <v>1104307.3419999999</v>
      </c>
    </row>
    <row r="758" spans="1:5" x14ac:dyDescent="0.2">
      <c r="A758" s="460"/>
      <c r="B758" s="460"/>
      <c r="C758" s="460" t="s">
        <v>689</v>
      </c>
      <c r="D758" s="463">
        <v>3910.9</v>
      </c>
      <c r="E758" s="463">
        <v>382.90800000000002</v>
      </c>
    </row>
    <row r="759" spans="1:5" x14ac:dyDescent="0.2">
      <c r="A759" s="460"/>
      <c r="B759" s="460"/>
      <c r="C759" s="460" t="s">
        <v>687</v>
      </c>
      <c r="D759" s="463">
        <v>116150.36900000001</v>
      </c>
      <c r="E759" s="463">
        <v>218146.87700000001</v>
      </c>
    </row>
    <row r="760" spans="1:5" x14ac:dyDescent="0.2">
      <c r="A760" s="460"/>
      <c r="B760" s="460"/>
      <c r="C760" s="460" t="s">
        <v>739</v>
      </c>
      <c r="D760" s="463">
        <v>1540708.6669999999</v>
      </c>
      <c r="E760" s="463">
        <v>2162566.5580000002</v>
      </c>
    </row>
    <row r="761" spans="1:5" x14ac:dyDescent="0.2">
      <c r="A761" s="460"/>
      <c r="B761" s="460"/>
      <c r="C761" s="460" t="s">
        <v>720</v>
      </c>
      <c r="D761" s="463">
        <v>3098.7069999999999</v>
      </c>
      <c r="E761" s="463">
        <v>258.72000000000003</v>
      </c>
    </row>
    <row r="762" spans="1:5" s="334" customFormat="1" ht="12.75" customHeight="1" x14ac:dyDescent="0.2">
      <c r="A762" s="571" t="s">
        <v>985</v>
      </c>
      <c r="B762" s="572"/>
      <c r="C762" s="573"/>
      <c r="D762" s="574"/>
      <c r="E762" s="574" t="s">
        <v>1578</v>
      </c>
    </row>
    <row r="763" spans="1:5" x14ac:dyDescent="0.2">
      <c r="A763" s="460"/>
      <c r="B763" s="460"/>
      <c r="C763" s="460" t="s">
        <v>722</v>
      </c>
      <c r="D763" s="463">
        <v>59810.224000000002</v>
      </c>
      <c r="E763" s="463">
        <v>105947</v>
      </c>
    </row>
    <row r="764" spans="1:5" x14ac:dyDescent="0.2">
      <c r="A764" s="460"/>
      <c r="B764" s="460"/>
      <c r="C764" s="460" t="s">
        <v>725</v>
      </c>
      <c r="D764" s="463">
        <v>82361.84</v>
      </c>
      <c r="E764" s="463">
        <v>152850</v>
      </c>
    </row>
    <row r="765" spans="1:5" x14ac:dyDescent="0.2">
      <c r="A765" s="460"/>
      <c r="B765" s="460"/>
      <c r="C765" s="460" t="s">
        <v>716</v>
      </c>
      <c r="D765" s="463">
        <v>2803273.182</v>
      </c>
      <c r="E765" s="463">
        <v>4002036</v>
      </c>
    </row>
    <row r="766" spans="1:5" x14ac:dyDescent="0.2">
      <c r="A766" s="460"/>
      <c r="B766" s="460"/>
      <c r="C766" s="460" t="s">
        <v>749</v>
      </c>
      <c r="D766" s="463">
        <v>63959.51</v>
      </c>
      <c r="E766" s="463">
        <v>75187</v>
      </c>
    </row>
    <row r="767" spans="1:5" x14ac:dyDescent="0.2">
      <c r="A767" s="460">
        <v>4802619020</v>
      </c>
      <c r="B767" s="460" t="s">
        <v>884</v>
      </c>
      <c r="C767" s="460" t="s">
        <v>697</v>
      </c>
      <c r="D767" s="463">
        <v>104917.211</v>
      </c>
      <c r="E767" s="463">
        <v>196919</v>
      </c>
    </row>
    <row r="768" spans="1:5" x14ac:dyDescent="0.2">
      <c r="A768" s="460"/>
      <c r="B768" s="460"/>
      <c r="C768" s="460" t="s">
        <v>692</v>
      </c>
      <c r="D768" s="463">
        <v>24018.001</v>
      </c>
      <c r="E768" s="463">
        <v>44679.584999999999</v>
      </c>
    </row>
    <row r="769" spans="1:5" x14ac:dyDescent="0.2">
      <c r="A769" s="460"/>
      <c r="B769" s="460"/>
      <c r="C769" s="460" t="s">
        <v>687</v>
      </c>
      <c r="D769" s="463">
        <v>13971.983</v>
      </c>
      <c r="E769" s="463">
        <v>24411</v>
      </c>
    </row>
    <row r="770" spans="1:5" x14ac:dyDescent="0.2">
      <c r="A770" s="460"/>
      <c r="B770" s="460"/>
      <c r="C770" s="460" t="s">
        <v>725</v>
      </c>
      <c r="D770" s="463">
        <v>23193.006000000001</v>
      </c>
      <c r="E770" s="463">
        <v>39471.614000000001</v>
      </c>
    </row>
    <row r="771" spans="1:5" x14ac:dyDescent="0.2">
      <c r="A771" s="460">
        <v>4802619090</v>
      </c>
      <c r="B771" s="460" t="s">
        <v>1002</v>
      </c>
      <c r="C771" s="460" t="s">
        <v>697</v>
      </c>
      <c r="D771" s="463">
        <v>144321.01999999999</v>
      </c>
      <c r="E771" s="463">
        <v>271250</v>
      </c>
    </row>
    <row r="772" spans="1:5" x14ac:dyDescent="0.2">
      <c r="A772" s="460"/>
      <c r="B772" s="460"/>
      <c r="C772" s="460" t="s">
        <v>689</v>
      </c>
      <c r="D772" s="463">
        <v>3223.2669999999998</v>
      </c>
      <c r="E772" s="463">
        <v>626.68899999999996</v>
      </c>
    </row>
    <row r="773" spans="1:5" x14ac:dyDescent="0.2">
      <c r="A773" s="460"/>
      <c r="B773" s="460"/>
      <c r="C773" s="460" t="s">
        <v>687</v>
      </c>
      <c r="D773" s="463">
        <v>11551.19</v>
      </c>
      <c r="E773" s="463">
        <v>21110</v>
      </c>
    </row>
    <row r="774" spans="1:5" x14ac:dyDescent="0.2">
      <c r="A774" s="460"/>
      <c r="B774" s="460"/>
      <c r="C774" s="460" t="s">
        <v>716</v>
      </c>
      <c r="D774" s="463">
        <v>15044.695</v>
      </c>
      <c r="E774" s="463">
        <v>20690</v>
      </c>
    </row>
    <row r="775" spans="1:5" x14ac:dyDescent="0.2">
      <c r="A775" s="460">
        <v>4802620090</v>
      </c>
      <c r="B775" s="460" t="s">
        <v>1003</v>
      </c>
      <c r="C775" s="460" t="s">
        <v>698</v>
      </c>
      <c r="D775" s="463">
        <v>215368.049</v>
      </c>
      <c r="E775" s="463">
        <v>131870.91800000001</v>
      </c>
    </row>
    <row r="776" spans="1:5" x14ac:dyDescent="0.2">
      <c r="A776" s="460"/>
      <c r="B776" s="460"/>
      <c r="C776" s="460" t="s">
        <v>689</v>
      </c>
      <c r="D776" s="463">
        <v>514.274</v>
      </c>
      <c r="E776" s="463">
        <v>157.96899999999999</v>
      </c>
    </row>
    <row r="777" spans="1:5" x14ac:dyDescent="0.2">
      <c r="A777" s="460"/>
      <c r="B777" s="460"/>
      <c r="C777" s="460" t="s">
        <v>716</v>
      </c>
      <c r="D777" s="463">
        <v>227.64699999999999</v>
      </c>
      <c r="E777" s="463">
        <v>57.113</v>
      </c>
    </row>
    <row r="778" spans="1:5" x14ac:dyDescent="0.2">
      <c r="A778" s="460">
        <v>4802699010</v>
      </c>
      <c r="B778" s="460" t="s">
        <v>975</v>
      </c>
      <c r="C778" s="460" t="s">
        <v>733</v>
      </c>
      <c r="D778" s="463">
        <v>78473.736000000004</v>
      </c>
      <c r="E778" s="463">
        <v>88252</v>
      </c>
    </row>
    <row r="779" spans="1:5" x14ac:dyDescent="0.2">
      <c r="A779" s="460"/>
      <c r="B779" s="460"/>
      <c r="C779" s="460" t="s">
        <v>748</v>
      </c>
      <c r="D779" s="463">
        <v>645365.21</v>
      </c>
      <c r="E779" s="463">
        <v>789626.57799999998</v>
      </c>
    </row>
    <row r="780" spans="1:5" x14ac:dyDescent="0.2">
      <c r="A780" s="460">
        <v>4802699020</v>
      </c>
      <c r="B780" s="460" t="s">
        <v>1233</v>
      </c>
      <c r="C780" s="460" t="s">
        <v>719</v>
      </c>
      <c r="D780" s="463">
        <v>232318.5</v>
      </c>
      <c r="E780" s="463">
        <v>308238</v>
      </c>
    </row>
    <row r="781" spans="1:5" x14ac:dyDescent="0.2">
      <c r="A781" s="460">
        <v>4802699090</v>
      </c>
      <c r="B781" s="460" t="s">
        <v>915</v>
      </c>
      <c r="C781" s="460" t="s">
        <v>707</v>
      </c>
      <c r="D781" s="463">
        <v>2224.556</v>
      </c>
      <c r="E781" s="463">
        <v>472.5</v>
      </c>
    </row>
    <row r="782" spans="1:5" x14ac:dyDescent="0.2">
      <c r="A782" s="460"/>
      <c r="B782" s="460"/>
      <c r="C782" s="460" t="s">
        <v>698</v>
      </c>
      <c r="D782" s="463">
        <v>25907.901000000002</v>
      </c>
      <c r="E782" s="463">
        <v>10034.380999999999</v>
      </c>
    </row>
    <row r="783" spans="1:5" x14ac:dyDescent="0.2">
      <c r="A783" s="460"/>
      <c r="B783" s="460"/>
      <c r="C783" s="460" t="s">
        <v>687</v>
      </c>
      <c r="D783" s="463">
        <v>790</v>
      </c>
      <c r="E783" s="463">
        <v>37.006999999999998</v>
      </c>
    </row>
    <row r="784" spans="1:5" x14ac:dyDescent="0.2">
      <c r="A784" s="460"/>
      <c r="B784" s="460"/>
      <c r="C784" s="460" t="s">
        <v>712</v>
      </c>
      <c r="D784" s="463">
        <v>122.907</v>
      </c>
      <c r="E784" s="463">
        <v>0.219</v>
      </c>
    </row>
    <row r="785" spans="1:5" x14ac:dyDescent="0.2">
      <c r="A785" s="460">
        <v>4803001000</v>
      </c>
      <c r="B785" s="460" t="s">
        <v>885</v>
      </c>
      <c r="C785" s="460" t="s">
        <v>707</v>
      </c>
      <c r="D785" s="463">
        <v>1487.367</v>
      </c>
      <c r="E785" s="463">
        <v>960</v>
      </c>
    </row>
    <row r="786" spans="1:5" x14ac:dyDescent="0.2">
      <c r="A786" s="460"/>
      <c r="B786" s="460"/>
      <c r="C786" s="460" t="s">
        <v>698</v>
      </c>
      <c r="D786" s="463">
        <v>247206.53700000001</v>
      </c>
      <c r="E786" s="463">
        <v>208910.1</v>
      </c>
    </row>
    <row r="787" spans="1:5" x14ac:dyDescent="0.2">
      <c r="A787" s="460"/>
      <c r="B787" s="460"/>
      <c r="C787" s="460" t="s">
        <v>695</v>
      </c>
      <c r="D787" s="463">
        <v>287590.86099999998</v>
      </c>
      <c r="E787" s="463">
        <v>178170</v>
      </c>
    </row>
    <row r="788" spans="1:5" x14ac:dyDescent="0.2">
      <c r="A788" s="460"/>
      <c r="B788" s="460"/>
      <c r="C788" s="460" t="s">
        <v>737</v>
      </c>
      <c r="D788" s="463">
        <v>152638.12</v>
      </c>
      <c r="E788" s="463">
        <v>136182</v>
      </c>
    </row>
    <row r="789" spans="1:5" x14ac:dyDescent="0.2">
      <c r="A789" s="460">
        <v>4803009000</v>
      </c>
      <c r="B789" s="460" t="s">
        <v>964</v>
      </c>
      <c r="C789" s="460" t="s">
        <v>707</v>
      </c>
      <c r="D789" s="463">
        <v>42109.504000000001</v>
      </c>
      <c r="E789" s="463">
        <v>10607.722</v>
      </c>
    </row>
    <row r="790" spans="1:5" x14ac:dyDescent="0.2">
      <c r="A790" s="460"/>
      <c r="B790" s="460"/>
      <c r="C790" s="460" t="s">
        <v>697</v>
      </c>
      <c r="D790" s="463">
        <v>20110.269</v>
      </c>
      <c r="E790" s="463">
        <v>25844.525000000001</v>
      </c>
    </row>
    <row r="791" spans="1:5" x14ac:dyDescent="0.2">
      <c r="A791" s="460"/>
      <c r="B791" s="460"/>
      <c r="C791" s="460" t="s">
        <v>692</v>
      </c>
      <c r="D791" s="463">
        <v>52017.360999999997</v>
      </c>
      <c r="E791" s="463">
        <v>12252.432000000001</v>
      </c>
    </row>
    <row r="792" spans="1:5" x14ac:dyDescent="0.2">
      <c r="A792" s="460"/>
      <c r="B792" s="460"/>
      <c r="C792" s="460" t="s">
        <v>698</v>
      </c>
      <c r="D792" s="463">
        <v>279306.88900000002</v>
      </c>
      <c r="E792" s="463">
        <v>214190.573</v>
      </c>
    </row>
    <row r="793" spans="1:5" x14ac:dyDescent="0.2">
      <c r="A793" s="460"/>
      <c r="B793" s="460"/>
      <c r="C793" s="460" t="s">
        <v>695</v>
      </c>
      <c r="D793" s="463">
        <v>11189.102999999999</v>
      </c>
      <c r="E793" s="463">
        <v>1965.53</v>
      </c>
    </row>
    <row r="794" spans="1:5" x14ac:dyDescent="0.2">
      <c r="A794" s="460"/>
      <c r="B794" s="460"/>
      <c r="C794" s="460" t="s">
        <v>689</v>
      </c>
      <c r="D794" s="463">
        <v>3439.558</v>
      </c>
      <c r="E794" s="463">
        <v>8276.2530000000006</v>
      </c>
    </row>
    <row r="795" spans="1:5" x14ac:dyDescent="0.2">
      <c r="A795" s="460"/>
      <c r="B795" s="460"/>
      <c r="C795" s="460" t="s">
        <v>687</v>
      </c>
      <c r="D795" s="463">
        <v>13624.728999999999</v>
      </c>
      <c r="E795" s="463">
        <v>1151.412</v>
      </c>
    </row>
    <row r="796" spans="1:5" x14ac:dyDescent="0.2">
      <c r="A796" s="460"/>
      <c r="B796" s="460"/>
      <c r="C796" s="460" t="s">
        <v>720</v>
      </c>
      <c r="D796" s="463">
        <v>425.49400000000003</v>
      </c>
      <c r="E796" s="463">
        <v>27.957000000000001</v>
      </c>
    </row>
    <row r="797" spans="1:5" x14ac:dyDescent="0.2">
      <c r="A797" s="460"/>
      <c r="B797" s="460"/>
      <c r="C797" s="460" t="s">
        <v>748</v>
      </c>
      <c r="D797" s="463">
        <v>3182130.05</v>
      </c>
      <c r="E797" s="463">
        <v>2614595</v>
      </c>
    </row>
    <row r="798" spans="1:5" s="334" customFormat="1" ht="12.75" customHeight="1" x14ac:dyDescent="0.2">
      <c r="A798" s="571" t="s">
        <v>985</v>
      </c>
      <c r="B798" s="572"/>
      <c r="C798" s="573"/>
      <c r="D798" s="574"/>
      <c r="E798" s="574" t="s">
        <v>1578</v>
      </c>
    </row>
    <row r="799" spans="1:5" x14ac:dyDescent="0.2">
      <c r="A799" s="460"/>
      <c r="B799" s="460"/>
      <c r="C799" s="460" t="s">
        <v>712</v>
      </c>
      <c r="D799" s="463">
        <v>42205.167000000001</v>
      </c>
      <c r="E799" s="463">
        <v>33853.595000000001</v>
      </c>
    </row>
    <row r="800" spans="1:5" x14ac:dyDescent="0.2">
      <c r="A800" s="460"/>
      <c r="B800" s="460"/>
      <c r="C800" s="460" t="s">
        <v>702</v>
      </c>
      <c r="D800" s="463">
        <v>1064.5830000000001</v>
      </c>
      <c r="E800" s="463">
        <v>121.693</v>
      </c>
    </row>
    <row r="801" spans="1:5" x14ac:dyDescent="0.2">
      <c r="A801" s="460"/>
      <c r="B801" s="460"/>
      <c r="C801" s="460" t="s">
        <v>688</v>
      </c>
      <c r="D801" s="463">
        <v>156886.23000000001</v>
      </c>
      <c r="E801" s="463">
        <v>118678</v>
      </c>
    </row>
    <row r="802" spans="1:5" x14ac:dyDescent="0.2">
      <c r="A802" s="460"/>
      <c r="B802" s="460"/>
      <c r="C802" s="460" t="s">
        <v>715</v>
      </c>
      <c r="D802" s="463">
        <v>72669.380999999994</v>
      </c>
      <c r="E802" s="463">
        <v>38819.006999999998</v>
      </c>
    </row>
    <row r="803" spans="1:5" x14ac:dyDescent="0.2">
      <c r="A803" s="460"/>
      <c r="B803" s="460"/>
      <c r="C803" s="460" t="s">
        <v>691</v>
      </c>
      <c r="D803" s="463">
        <v>51.603999999999999</v>
      </c>
      <c r="E803" s="463">
        <v>31.965</v>
      </c>
    </row>
    <row r="804" spans="1:5" x14ac:dyDescent="0.2">
      <c r="A804" s="460"/>
      <c r="B804" s="460"/>
      <c r="C804" s="460" t="s">
        <v>737</v>
      </c>
      <c r="D804" s="463">
        <v>347.92</v>
      </c>
      <c r="E804" s="463">
        <v>9.5670000000000002</v>
      </c>
    </row>
    <row r="805" spans="1:5" x14ac:dyDescent="0.2">
      <c r="A805" s="460">
        <v>4804110000</v>
      </c>
      <c r="B805" s="460" t="s">
        <v>623</v>
      </c>
      <c r="C805" s="460" t="s">
        <v>707</v>
      </c>
      <c r="D805" s="463">
        <v>1892.146</v>
      </c>
      <c r="E805" s="463">
        <v>4389.6369999999997</v>
      </c>
    </row>
    <row r="806" spans="1:5" x14ac:dyDescent="0.2">
      <c r="A806" s="460"/>
      <c r="B806" s="460"/>
      <c r="C806" s="460" t="s">
        <v>733</v>
      </c>
      <c r="D806" s="463">
        <v>928340.29200000002</v>
      </c>
      <c r="E806" s="463">
        <v>1618192</v>
      </c>
    </row>
    <row r="807" spans="1:5" x14ac:dyDescent="0.2">
      <c r="A807" s="460"/>
      <c r="B807" s="460"/>
      <c r="C807" s="460" t="s">
        <v>692</v>
      </c>
      <c r="D807" s="463">
        <v>409676.5</v>
      </c>
      <c r="E807" s="463">
        <v>755190</v>
      </c>
    </row>
    <row r="808" spans="1:5" x14ac:dyDescent="0.2">
      <c r="A808" s="460"/>
      <c r="B808" s="460"/>
      <c r="C808" s="460" t="s">
        <v>698</v>
      </c>
      <c r="D808" s="463">
        <v>660.22500000000002</v>
      </c>
      <c r="E808" s="463">
        <v>221.59299999999999</v>
      </c>
    </row>
    <row r="809" spans="1:5" x14ac:dyDescent="0.2">
      <c r="A809" s="460"/>
      <c r="B809" s="460"/>
      <c r="C809" s="460" t="s">
        <v>687</v>
      </c>
      <c r="D809" s="463">
        <v>30081854.491</v>
      </c>
      <c r="E809" s="463">
        <v>54527259.130999997</v>
      </c>
    </row>
    <row r="810" spans="1:5" x14ac:dyDescent="0.2">
      <c r="A810" s="460"/>
      <c r="B810" s="460"/>
      <c r="C810" s="460" t="s">
        <v>724</v>
      </c>
      <c r="D810" s="463">
        <v>353754.08199999999</v>
      </c>
      <c r="E810" s="463">
        <v>681372</v>
      </c>
    </row>
    <row r="811" spans="1:5" x14ac:dyDescent="0.2">
      <c r="A811" s="460"/>
      <c r="B811" s="460"/>
      <c r="C811" s="460" t="s">
        <v>719</v>
      </c>
      <c r="D811" s="463">
        <v>13231.682000000001</v>
      </c>
      <c r="E811" s="463">
        <v>21815</v>
      </c>
    </row>
    <row r="812" spans="1:5" x14ac:dyDescent="0.2">
      <c r="A812" s="460"/>
      <c r="B812" s="460"/>
      <c r="C812" s="460" t="s">
        <v>725</v>
      </c>
      <c r="D812" s="463">
        <v>230618.75399999999</v>
      </c>
      <c r="E812" s="463">
        <v>430870</v>
      </c>
    </row>
    <row r="813" spans="1:5" x14ac:dyDescent="0.2">
      <c r="A813" s="460"/>
      <c r="B813" s="460"/>
      <c r="C813" s="460" t="s">
        <v>716</v>
      </c>
      <c r="D813" s="463">
        <v>118675.10400000001</v>
      </c>
      <c r="E813" s="463">
        <v>244012.56599999999</v>
      </c>
    </row>
    <row r="814" spans="1:5" x14ac:dyDescent="0.2">
      <c r="A814" s="460">
        <v>4804190000</v>
      </c>
      <c r="B814" s="460" t="s">
        <v>1004</v>
      </c>
      <c r="C814" s="460" t="s">
        <v>707</v>
      </c>
      <c r="D814" s="463">
        <v>41.341000000000001</v>
      </c>
      <c r="E814" s="463">
        <v>2.1629999999999998</v>
      </c>
    </row>
    <row r="815" spans="1:5" x14ac:dyDescent="0.2">
      <c r="A815" s="460"/>
      <c r="B815" s="460"/>
      <c r="C815" s="460" t="s">
        <v>706</v>
      </c>
      <c r="D815" s="463">
        <v>14511.063</v>
      </c>
      <c r="E815" s="463">
        <v>25090</v>
      </c>
    </row>
    <row r="816" spans="1:5" x14ac:dyDescent="0.2">
      <c r="A816" s="460"/>
      <c r="B816" s="460"/>
      <c r="C816" s="460" t="s">
        <v>733</v>
      </c>
      <c r="D816" s="463">
        <v>143885.03899999999</v>
      </c>
      <c r="E816" s="463">
        <v>172514.35</v>
      </c>
    </row>
    <row r="817" spans="1:5" x14ac:dyDescent="0.2">
      <c r="A817" s="460"/>
      <c r="B817" s="460"/>
      <c r="C817" s="460" t="s">
        <v>698</v>
      </c>
      <c r="D817" s="463">
        <v>140.49799999999999</v>
      </c>
      <c r="E817" s="463">
        <v>58.244</v>
      </c>
    </row>
    <row r="818" spans="1:5" x14ac:dyDescent="0.2">
      <c r="A818" s="460"/>
      <c r="B818" s="460"/>
      <c r="C818" s="460" t="s">
        <v>687</v>
      </c>
      <c r="D818" s="463">
        <v>1445395.9040000001</v>
      </c>
      <c r="E818" s="463">
        <v>1710754.513</v>
      </c>
    </row>
    <row r="819" spans="1:5" x14ac:dyDescent="0.2">
      <c r="A819" s="460"/>
      <c r="B819" s="460"/>
      <c r="C819" s="460" t="s">
        <v>739</v>
      </c>
      <c r="D819" s="463">
        <v>487864.84</v>
      </c>
      <c r="E819" s="463">
        <v>812944</v>
      </c>
    </row>
    <row r="820" spans="1:5" x14ac:dyDescent="0.2">
      <c r="A820" s="460"/>
      <c r="B820" s="460"/>
      <c r="C820" s="460" t="s">
        <v>693</v>
      </c>
      <c r="D820" s="463">
        <v>44323.069000000003</v>
      </c>
      <c r="E820" s="463">
        <v>60785</v>
      </c>
    </row>
    <row r="821" spans="1:5" x14ac:dyDescent="0.2">
      <c r="A821" s="460"/>
      <c r="B821" s="460"/>
      <c r="C821" s="460" t="s">
        <v>702</v>
      </c>
      <c r="D821" s="463">
        <v>0.97299999999999998</v>
      </c>
      <c r="E821" s="463">
        <v>2.3E-2</v>
      </c>
    </row>
    <row r="822" spans="1:5" x14ac:dyDescent="0.2">
      <c r="A822" s="460"/>
      <c r="B822" s="460"/>
      <c r="C822" s="460" t="s">
        <v>725</v>
      </c>
      <c r="D822" s="463">
        <v>147302.78</v>
      </c>
      <c r="E822" s="463">
        <v>193780</v>
      </c>
    </row>
    <row r="823" spans="1:5" x14ac:dyDescent="0.2">
      <c r="A823" s="460"/>
      <c r="B823" s="460"/>
      <c r="C823" s="460" t="s">
        <v>716</v>
      </c>
      <c r="D823" s="463">
        <v>300854.75099999999</v>
      </c>
      <c r="E823" s="463">
        <v>406547</v>
      </c>
    </row>
    <row r="824" spans="1:5" x14ac:dyDescent="0.2">
      <c r="A824" s="460">
        <v>4804210000</v>
      </c>
      <c r="B824" s="460" t="s">
        <v>1005</v>
      </c>
      <c r="C824" s="460" t="s">
        <v>708</v>
      </c>
      <c r="D824" s="463">
        <v>251356.09700000001</v>
      </c>
      <c r="E824" s="463">
        <v>338180</v>
      </c>
    </row>
    <row r="825" spans="1:5" x14ac:dyDescent="0.2">
      <c r="A825" s="460"/>
      <c r="B825" s="460"/>
      <c r="C825" s="460" t="s">
        <v>733</v>
      </c>
      <c r="D825" s="463">
        <v>4719729.6009999998</v>
      </c>
      <c r="E825" s="463">
        <v>6428374</v>
      </c>
    </row>
    <row r="826" spans="1:5" x14ac:dyDescent="0.2">
      <c r="A826" s="460"/>
      <c r="B826" s="460"/>
      <c r="C826" s="460" t="s">
        <v>692</v>
      </c>
      <c r="D826" s="463">
        <v>17297072.901000001</v>
      </c>
      <c r="E826" s="463">
        <v>25293406.157000002</v>
      </c>
    </row>
    <row r="827" spans="1:5" x14ac:dyDescent="0.2">
      <c r="A827" s="460"/>
      <c r="B827" s="460"/>
      <c r="C827" s="460" t="s">
        <v>687</v>
      </c>
      <c r="D827" s="463">
        <v>1891083.3529999999</v>
      </c>
      <c r="E827" s="463">
        <v>2547543.253</v>
      </c>
    </row>
    <row r="828" spans="1:5" x14ac:dyDescent="0.2">
      <c r="A828" s="460"/>
      <c r="B828" s="460"/>
      <c r="C828" s="460" t="s">
        <v>943</v>
      </c>
      <c r="D828" s="463">
        <v>244809.88399999999</v>
      </c>
      <c r="E828" s="463">
        <v>326515</v>
      </c>
    </row>
    <row r="829" spans="1:5" x14ac:dyDescent="0.2">
      <c r="A829" s="460"/>
      <c r="B829" s="460"/>
      <c r="C829" s="460" t="s">
        <v>724</v>
      </c>
      <c r="D829" s="463">
        <v>418129.04399999999</v>
      </c>
      <c r="E829" s="463">
        <v>584932</v>
      </c>
    </row>
    <row r="830" spans="1:5" x14ac:dyDescent="0.2">
      <c r="A830" s="460"/>
      <c r="B830" s="460"/>
      <c r="C830" s="460" t="s">
        <v>725</v>
      </c>
      <c r="D830" s="463">
        <v>267321.62599999999</v>
      </c>
      <c r="E830" s="463">
        <v>346205</v>
      </c>
    </row>
    <row r="831" spans="1:5" x14ac:dyDescent="0.2">
      <c r="A831" s="460"/>
      <c r="B831" s="460"/>
      <c r="C831" s="460" t="s">
        <v>716</v>
      </c>
      <c r="D831" s="463">
        <v>202048.133</v>
      </c>
      <c r="E831" s="463">
        <v>252275</v>
      </c>
    </row>
    <row r="832" spans="1:5" x14ac:dyDescent="0.2">
      <c r="A832" s="460">
        <v>4804290000</v>
      </c>
      <c r="B832" s="460" t="s">
        <v>1006</v>
      </c>
      <c r="C832" s="460" t="s">
        <v>697</v>
      </c>
      <c r="D832" s="463">
        <v>1063252.3899999999</v>
      </c>
      <c r="E832" s="463">
        <v>1159456.567</v>
      </c>
    </row>
    <row r="833" spans="1:5" x14ac:dyDescent="0.2">
      <c r="A833" s="460"/>
      <c r="B833" s="460"/>
      <c r="C833" s="460" t="s">
        <v>692</v>
      </c>
      <c r="D833" s="463">
        <v>16065.954</v>
      </c>
      <c r="E833" s="463">
        <v>23265.177</v>
      </c>
    </row>
    <row r="834" spans="1:5" s="334" customFormat="1" ht="12.75" customHeight="1" x14ac:dyDescent="0.2">
      <c r="A834" s="571" t="s">
        <v>985</v>
      </c>
      <c r="B834" s="572"/>
      <c r="C834" s="573"/>
      <c r="D834" s="574"/>
      <c r="E834" s="574" t="s">
        <v>1578</v>
      </c>
    </row>
    <row r="835" spans="1:5" x14ac:dyDescent="0.2">
      <c r="A835" s="460"/>
      <c r="B835" s="460"/>
      <c r="C835" s="460" t="s">
        <v>698</v>
      </c>
      <c r="D835" s="463">
        <v>41511.644</v>
      </c>
      <c r="E835" s="463">
        <v>34209.606</v>
      </c>
    </row>
    <row r="836" spans="1:5" x14ac:dyDescent="0.2">
      <c r="A836" s="460"/>
      <c r="B836" s="460"/>
      <c r="C836" s="460" t="s">
        <v>687</v>
      </c>
      <c r="D836" s="463">
        <v>160964.59700000001</v>
      </c>
      <c r="E836" s="463">
        <v>201785.405</v>
      </c>
    </row>
    <row r="837" spans="1:5" x14ac:dyDescent="0.2">
      <c r="A837" s="460"/>
      <c r="B837" s="460"/>
      <c r="C837" s="460" t="s">
        <v>943</v>
      </c>
      <c r="D837" s="463">
        <v>19408.48</v>
      </c>
      <c r="E837" s="463">
        <v>26050</v>
      </c>
    </row>
    <row r="838" spans="1:5" x14ac:dyDescent="0.2">
      <c r="A838" s="460"/>
      <c r="B838" s="460"/>
      <c r="C838" s="460" t="s">
        <v>739</v>
      </c>
      <c r="D838" s="463">
        <v>180636.75700000001</v>
      </c>
      <c r="E838" s="463">
        <v>200746</v>
      </c>
    </row>
    <row r="839" spans="1:5" x14ac:dyDescent="0.2">
      <c r="A839" s="460"/>
      <c r="B839" s="460"/>
      <c r="C839" s="460" t="s">
        <v>702</v>
      </c>
      <c r="D839" s="463">
        <v>13.917999999999999</v>
      </c>
      <c r="E839" s="463">
        <v>1.9219999999999999</v>
      </c>
    </row>
    <row r="840" spans="1:5" x14ac:dyDescent="0.2">
      <c r="A840" s="460"/>
      <c r="B840" s="460"/>
      <c r="C840" s="460" t="s">
        <v>716</v>
      </c>
      <c r="D840" s="463">
        <v>443608.92300000001</v>
      </c>
      <c r="E840" s="463">
        <v>462097.8</v>
      </c>
    </row>
    <row r="841" spans="1:5" x14ac:dyDescent="0.2">
      <c r="A841" s="460">
        <v>4804310010</v>
      </c>
      <c r="B841" s="460" t="s">
        <v>1007</v>
      </c>
      <c r="C841" s="460" t="s">
        <v>707</v>
      </c>
      <c r="D841" s="463">
        <v>3662.2689999999998</v>
      </c>
      <c r="E841" s="463">
        <v>1730.2660000000001</v>
      </c>
    </row>
    <row r="842" spans="1:5" x14ac:dyDescent="0.2">
      <c r="A842" s="460">
        <v>4804310090</v>
      </c>
      <c r="B842" s="460" t="s">
        <v>624</v>
      </c>
      <c r="C842" s="460" t="s">
        <v>707</v>
      </c>
      <c r="D842" s="463">
        <v>22271.761999999999</v>
      </c>
      <c r="E842" s="463">
        <v>24295</v>
      </c>
    </row>
    <row r="843" spans="1:5" x14ac:dyDescent="0.2">
      <c r="A843" s="460"/>
      <c r="B843" s="460"/>
      <c r="C843" s="460" t="s">
        <v>733</v>
      </c>
      <c r="D843" s="463">
        <v>124943.357</v>
      </c>
      <c r="E843" s="463">
        <v>123433</v>
      </c>
    </row>
    <row r="844" spans="1:5" x14ac:dyDescent="0.2">
      <c r="A844" s="460"/>
      <c r="B844" s="460"/>
      <c r="C844" s="460" t="s">
        <v>698</v>
      </c>
      <c r="D844" s="463">
        <v>9913.0249999999996</v>
      </c>
      <c r="E844" s="463">
        <v>2017.2919999999999</v>
      </c>
    </row>
    <row r="845" spans="1:5" x14ac:dyDescent="0.2">
      <c r="A845" s="460"/>
      <c r="B845" s="460"/>
      <c r="C845" s="460" t="s">
        <v>695</v>
      </c>
      <c r="D845" s="463">
        <v>18112.52</v>
      </c>
      <c r="E845" s="463">
        <v>25435</v>
      </c>
    </row>
    <row r="846" spans="1:5" x14ac:dyDescent="0.2">
      <c r="A846" s="460"/>
      <c r="B846" s="460"/>
      <c r="C846" s="460" t="s">
        <v>689</v>
      </c>
      <c r="D846" s="463">
        <v>661.10400000000004</v>
      </c>
      <c r="E846" s="463">
        <v>100</v>
      </c>
    </row>
    <row r="847" spans="1:5" x14ac:dyDescent="0.2">
      <c r="A847" s="460"/>
      <c r="B847" s="460"/>
      <c r="C847" s="460" t="s">
        <v>687</v>
      </c>
      <c r="D847" s="463">
        <v>493731.38199999998</v>
      </c>
      <c r="E847" s="463">
        <v>516078.55</v>
      </c>
    </row>
    <row r="848" spans="1:5" x14ac:dyDescent="0.2">
      <c r="A848" s="460"/>
      <c r="B848" s="460"/>
      <c r="C848" s="460" t="s">
        <v>943</v>
      </c>
      <c r="D848" s="463">
        <v>363631.24200000003</v>
      </c>
      <c r="E848" s="463">
        <v>486722.5</v>
      </c>
    </row>
    <row r="849" spans="1:5" x14ac:dyDescent="0.2">
      <c r="A849" s="460"/>
      <c r="B849" s="460"/>
      <c r="C849" s="460" t="s">
        <v>711</v>
      </c>
      <c r="D849" s="463">
        <v>2561.6030000000001</v>
      </c>
      <c r="E849" s="463">
        <v>541.37</v>
      </c>
    </row>
    <row r="850" spans="1:5" x14ac:dyDescent="0.2">
      <c r="A850" s="460"/>
      <c r="B850" s="460"/>
      <c r="C850" s="460" t="s">
        <v>712</v>
      </c>
      <c r="D850" s="463">
        <v>10329.243</v>
      </c>
      <c r="E850" s="463">
        <v>4477</v>
      </c>
    </row>
    <row r="851" spans="1:5" x14ac:dyDescent="0.2">
      <c r="A851" s="460"/>
      <c r="B851" s="460"/>
      <c r="C851" s="460" t="s">
        <v>725</v>
      </c>
      <c r="D851" s="463">
        <v>410379.288</v>
      </c>
      <c r="E851" s="463">
        <v>556407</v>
      </c>
    </row>
    <row r="852" spans="1:5" x14ac:dyDescent="0.2">
      <c r="A852" s="460"/>
      <c r="B852" s="460"/>
      <c r="C852" s="460" t="s">
        <v>716</v>
      </c>
      <c r="D852" s="463">
        <v>172080.098</v>
      </c>
      <c r="E852" s="463">
        <v>131288</v>
      </c>
    </row>
    <row r="853" spans="1:5" x14ac:dyDescent="0.2">
      <c r="A853" s="460">
        <v>4804390000</v>
      </c>
      <c r="B853" s="460" t="s">
        <v>625</v>
      </c>
      <c r="C853" s="460" t="s">
        <v>697</v>
      </c>
      <c r="D853" s="463">
        <v>7731</v>
      </c>
      <c r="E853" s="463">
        <v>8336.4330000000009</v>
      </c>
    </row>
    <row r="854" spans="1:5" x14ac:dyDescent="0.2">
      <c r="A854" s="460"/>
      <c r="B854" s="460"/>
      <c r="C854" s="460" t="s">
        <v>692</v>
      </c>
      <c r="D854" s="463">
        <v>58660.173999999999</v>
      </c>
      <c r="E854" s="463">
        <v>103306</v>
      </c>
    </row>
    <row r="855" spans="1:5" x14ac:dyDescent="0.2">
      <c r="A855" s="460"/>
      <c r="B855" s="460"/>
      <c r="C855" s="460" t="s">
        <v>698</v>
      </c>
      <c r="D855" s="463">
        <v>7471.3040000000001</v>
      </c>
      <c r="E855" s="463">
        <v>1324.9829999999999</v>
      </c>
    </row>
    <row r="856" spans="1:5" x14ac:dyDescent="0.2">
      <c r="A856" s="460"/>
      <c r="B856" s="460"/>
      <c r="C856" s="460" t="s">
        <v>705</v>
      </c>
      <c r="D856" s="463">
        <v>2049.7170000000001</v>
      </c>
      <c r="E856" s="463">
        <v>700.25099999999998</v>
      </c>
    </row>
    <row r="857" spans="1:5" x14ac:dyDescent="0.2">
      <c r="A857" s="460"/>
      <c r="B857" s="460"/>
      <c r="C857" s="460" t="s">
        <v>689</v>
      </c>
      <c r="D857" s="463">
        <v>2653.3049999999998</v>
      </c>
      <c r="E857" s="463">
        <v>1164</v>
      </c>
    </row>
    <row r="858" spans="1:5" x14ac:dyDescent="0.2">
      <c r="A858" s="460"/>
      <c r="B858" s="460"/>
      <c r="C858" s="460" t="s">
        <v>687</v>
      </c>
      <c r="D858" s="463">
        <v>600738.83200000005</v>
      </c>
      <c r="E858" s="463">
        <v>545667.48</v>
      </c>
    </row>
    <row r="859" spans="1:5" x14ac:dyDescent="0.2">
      <c r="A859" s="460"/>
      <c r="B859" s="460"/>
      <c r="C859" s="460" t="s">
        <v>739</v>
      </c>
      <c r="D859" s="463">
        <v>53102.099000000002</v>
      </c>
      <c r="E859" s="463">
        <v>43676</v>
      </c>
    </row>
    <row r="860" spans="1:5" x14ac:dyDescent="0.2">
      <c r="A860" s="460"/>
      <c r="B860" s="460"/>
      <c r="C860" s="460" t="s">
        <v>691</v>
      </c>
      <c r="D860" s="463">
        <v>29764.522000000001</v>
      </c>
      <c r="E860" s="463">
        <v>49669</v>
      </c>
    </row>
    <row r="861" spans="1:5" x14ac:dyDescent="0.2">
      <c r="A861" s="460"/>
      <c r="B861" s="460"/>
      <c r="C861" s="460" t="s">
        <v>725</v>
      </c>
      <c r="D861" s="463">
        <v>73472.915999999997</v>
      </c>
      <c r="E861" s="463">
        <v>100846</v>
      </c>
    </row>
    <row r="862" spans="1:5" x14ac:dyDescent="0.2">
      <c r="A862" s="460"/>
      <c r="B862" s="460"/>
      <c r="C862" s="460" t="s">
        <v>716</v>
      </c>
      <c r="D862" s="463">
        <v>23051.375</v>
      </c>
      <c r="E862" s="463">
        <v>15110</v>
      </c>
    </row>
    <row r="863" spans="1:5" x14ac:dyDescent="0.2">
      <c r="A863" s="460">
        <v>4804411000</v>
      </c>
      <c r="B863" s="460" t="s">
        <v>1008</v>
      </c>
      <c r="C863" s="460" t="s">
        <v>698</v>
      </c>
      <c r="D863" s="463">
        <v>11455.203</v>
      </c>
      <c r="E863" s="463">
        <v>3175</v>
      </c>
    </row>
    <row r="864" spans="1:5" x14ac:dyDescent="0.2">
      <c r="A864" s="460"/>
      <c r="B864" s="460"/>
      <c r="C864" s="460" t="s">
        <v>739</v>
      </c>
      <c r="D864" s="463">
        <v>383759.40600000002</v>
      </c>
      <c r="E864" s="463">
        <v>487268</v>
      </c>
    </row>
    <row r="865" spans="1:5" x14ac:dyDescent="0.2">
      <c r="A865" s="460">
        <v>4804419010</v>
      </c>
      <c r="B865" s="460" t="s">
        <v>1009</v>
      </c>
      <c r="C865" s="460" t="s">
        <v>707</v>
      </c>
      <c r="D865" s="463">
        <v>32063.004000000001</v>
      </c>
      <c r="E865" s="463">
        <v>10330.135</v>
      </c>
    </row>
    <row r="866" spans="1:5" x14ac:dyDescent="0.2">
      <c r="A866" s="460">
        <v>4804419090</v>
      </c>
      <c r="B866" s="460" t="s">
        <v>1010</v>
      </c>
      <c r="C866" s="460" t="s">
        <v>687</v>
      </c>
      <c r="D866" s="463">
        <v>47161.21</v>
      </c>
      <c r="E866" s="463">
        <v>101157</v>
      </c>
    </row>
    <row r="867" spans="1:5" x14ac:dyDescent="0.2">
      <c r="A867" s="460"/>
      <c r="B867" s="460"/>
      <c r="C867" s="460" t="s">
        <v>693</v>
      </c>
      <c r="D867" s="463">
        <v>3930.4859999999999</v>
      </c>
      <c r="E867" s="463">
        <v>10588.825999999999</v>
      </c>
    </row>
    <row r="868" spans="1:5" x14ac:dyDescent="0.2">
      <c r="A868" s="460"/>
      <c r="B868" s="460"/>
      <c r="C868" s="460" t="s">
        <v>711</v>
      </c>
      <c r="D868" s="463">
        <v>147480.095</v>
      </c>
      <c r="E868" s="463">
        <v>170216.30799999999</v>
      </c>
    </row>
    <row r="869" spans="1:5" x14ac:dyDescent="0.2">
      <c r="A869" s="460"/>
      <c r="B869" s="460"/>
      <c r="C869" s="460" t="s">
        <v>725</v>
      </c>
      <c r="D869" s="463">
        <v>20539.237000000001</v>
      </c>
      <c r="E869" s="463">
        <v>26647</v>
      </c>
    </row>
    <row r="870" spans="1:5" s="334" customFormat="1" ht="12.75" customHeight="1" x14ac:dyDescent="0.2">
      <c r="A870" s="571" t="s">
        <v>985</v>
      </c>
      <c r="B870" s="572"/>
      <c r="C870" s="573"/>
      <c r="D870" s="574"/>
      <c r="E870" s="574" t="s">
        <v>1578</v>
      </c>
    </row>
    <row r="871" spans="1:5" x14ac:dyDescent="0.2">
      <c r="A871" s="460">
        <v>4804420000</v>
      </c>
      <c r="B871" s="460" t="s">
        <v>1011</v>
      </c>
      <c r="C871" s="460" t="s">
        <v>707</v>
      </c>
      <c r="D871" s="463">
        <v>188.25899999999999</v>
      </c>
      <c r="E871" s="463">
        <v>5.141</v>
      </c>
    </row>
    <row r="872" spans="1:5" x14ac:dyDescent="0.2">
      <c r="A872" s="460">
        <v>4804490000</v>
      </c>
      <c r="B872" s="460" t="s">
        <v>886</v>
      </c>
      <c r="C872" s="460" t="s">
        <v>733</v>
      </c>
      <c r="D872" s="463">
        <v>1924.6780000000001</v>
      </c>
      <c r="E872" s="463">
        <v>138.82499999999999</v>
      </c>
    </row>
    <row r="873" spans="1:5" x14ac:dyDescent="0.2">
      <c r="A873" s="460"/>
      <c r="B873" s="460"/>
      <c r="C873" s="460" t="s">
        <v>698</v>
      </c>
      <c r="D873" s="463">
        <v>3796.6480000000001</v>
      </c>
      <c r="E873" s="463">
        <v>2301</v>
      </c>
    </row>
    <row r="874" spans="1:5" x14ac:dyDescent="0.2">
      <c r="A874" s="460"/>
      <c r="B874" s="460"/>
      <c r="C874" s="460" t="s">
        <v>688</v>
      </c>
      <c r="D874" s="463">
        <v>2818.5390000000002</v>
      </c>
      <c r="E874" s="463">
        <v>594.20000000000005</v>
      </c>
    </row>
    <row r="875" spans="1:5" x14ac:dyDescent="0.2">
      <c r="A875" s="460">
        <v>4804510020</v>
      </c>
      <c r="B875" s="460" t="s">
        <v>1012</v>
      </c>
      <c r="C875" s="460" t="s">
        <v>707</v>
      </c>
      <c r="D875" s="463">
        <v>47080.38</v>
      </c>
      <c r="E875" s="463">
        <v>16552.5</v>
      </c>
    </row>
    <row r="876" spans="1:5" x14ac:dyDescent="0.2">
      <c r="A876" s="460"/>
      <c r="B876" s="460"/>
      <c r="C876" s="460" t="s">
        <v>705</v>
      </c>
      <c r="D876" s="463">
        <v>98.858000000000004</v>
      </c>
      <c r="E876" s="463">
        <v>7</v>
      </c>
    </row>
    <row r="877" spans="1:5" x14ac:dyDescent="0.2">
      <c r="A877" s="460">
        <v>4804510090</v>
      </c>
      <c r="B877" s="460" t="s">
        <v>887</v>
      </c>
      <c r="C877" s="460" t="s">
        <v>698</v>
      </c>
      <c r="D877" s="463">
        <v>337.983</v>
      </c>
      <c r="E877" s="463">
        <v>202.453</v>
      </c>
    </row>
    <row r="878" spans="1:5" x14ac:dyDescent="0.2">
      <c r="A878" s="460"/>
      <c r="B878" s="460"/>
      <c r="C878" s="460" t="s">
        <v>700</v>
      </c>
      <c r="D878" s="463">
        <v>17938.881000000001</v>
      </c>
      <c r="E878" s="463">
        <v>24735</v>
      </c>
    </row>
    <row r="879" spans="1:5" x14ac:dyDescent="0.2">
      <c r="A879" s="460"/>
      <c r="B879" s="460"/>
      <c r="C879" s="460" t="s">
        <v>687</v>
      </c>
      <c r="D879" s="463">
        <v>1015491.047</v>
      </c>
      <c r="E879" s="463">
        <v>967913.69099999999</v>
      </c>
    </row>
    <row r="880" spans="1:5" x14ac:dyDescent="0.2">
      <c r="A880" s="460"/>
      <c r="B880" s="460"/>
      <c r="C880" s="460" t="s">
        <v>855</v>
      </c>
      <c r="D880" s="463">
        <v>1016407.15</v>
      </c>
      <c r="E880" s="463">
        <v>715378.57</v>
      </c>
    </row>
    <row r="881" spans="1:5" x14ac:dyDescent="0.2">
      <c r="A881" s="460">
        <v>4804590000</v>
      </c>
      <c r="B881" s="460" t="s">
        <v>626</v>
      </c>
      <c r="C881" s="460" t="s">
        <v>707</v>
      </c>
      <c r="D881" s="463">
        <v>2340.3200000000002</v>
      </c>
      <c r="E881" s="463">
        <v>6533</v>
      </c>
    </row>
    <row r="882" spans="1:5" x14ac:dyDescent="0.2">
      <c r="A882" s="460"/>
      <c r="B882" s="460"/>
      <c r="C882" s="460" t="s">
        <v>706</v>
      </c>
      <c r="D882" s="463">
        <v>14392</v>
      </c>
      <c r="E882" s="463">
        <v>24725</v>
      </c>
    </row>
    <row r="883" spans="1:5" x14ac:dyDescent="0.2">
      <c r="A883" s="460"/>
      <c r="B883" s="460"/>
      <c r="C883" s="460" t="s">
        <v>698</v>
      </c>
      <c r="D883" s="463">
        <v>20880.525000000001</v>
      </c>
      <c r="E883" s="463">
        <v>12640.503000000001</v>
      </c>
    </row>
    <row r="884" spans="1:5" x14ac:dyDescent="0.2">
      <c r="A884" s="460"/>
      <c r="B884" s="460"/>
      <c r="C884" s="460" t="s">
        <v>687</v>
      </c>
      <c r="D884" s="463">
        <v>18478.060000000001</v>
      </c>
      <c r="E884" s="463">
        <v>24530.080999999998</v>
      </c>
    </row>
    <row r="885" spans="1:5" x14ac:dyDescent="0.2">
      <c r="A885" s="460"/>
      <c r="B885" s="460"/>
      <c r="C885" s="460" t="s">
        <v>693</v>
      </c>
      <c r="D885" s="463">
        <v>10595.628000000001</v>
      </c>
      <c r="E885" s="463">
        <v>14273.741</v>
      </c>
    </row>
    <row r="886" spans="1:5" x14ac:dyDescent="0.2">
      <c r="A886" s="460">
        <v>4805110000</v>
      </c>
      <c r="B886" s="460" t="s">
        <v>888</v>
      </c>
      <c r="C886" s="460" t="s">
        <v>707</v>
      </c>
      <c r="D886" s="463">
        <v>27359.805</v>
      </c>
      <c r="E886" s="463">
        <v>78860.827000000005</v>
      </c>
    </row>
    <row r="887" spans="1:5" x14ac:dyDescent="0.2">
      <c r="A887" s="460"/>
      <c r="B887" s="460"/>
      <c r="C887" s="460" t="s">
        <v>697</v>
      </c>
      <c r="D887" s="463">
        <v>2307288.2790000001</v>
      </c>
      <c r="E887" s="463">
        <v>4867750</v>
      </c>
    </row>
    <row r="888" spans="1:5" x14ac:dyDescent="0.2">
      <c r="A888" s="460"/>
      <c r="B888" s="460"/>
      <c r="C888" s="460" t="s">
        <v>687</v>
      </c>
      <c r="D888" s="463">
        <v>1239508.2720000001</v>
      </c>
      <c r="E888" s="463">
        <v>2593724.5</v>
      </c>
    </row>
    <row r="889" spans="1:5" x14ac:dyDescent="0.2">
      <c r="A889" s="460"/>
      <c r="B889" s="460"/>
      <c r="C889" s="460" t="s">
        <v>739</v>
      </c>
      <c r="D889" s="463">
        <v>1588979.45</v>
      </c>
      <c r="E889" s="463">
        <v>2364632</v>
      </c>
    </row>
    <row r="890" spans="1:5" x14ac:dyDescent="0.2">
      <c r="A890" s="460"/>
      <c r="B890" s="460"/>
      <c r="C890" s="460" t="s">
        <v>716</v>
      </c>
      <c r="D890" s="463">
        <v>519031.43699999998</v>
      </c>
      <c r="E890" s="463">
        <v>755479</v>
      </c>
    </row>
    <row r="891" spans="1:5" x14ac:dyDescent="0.2">
      <c r="A891" s="460">
        <v>4805120010</v>
      </c>
      <c r="B891" s="460" t="s">
        <v>1234</v>
      </c>
      <c r="C891" s="460" t="s">
        <v>693</v>
      </c>
      <c r="D891" s="463">
        <v>10440.277</v>
      </c>
      <c r="E891" s="463">
        <v>24960</v>
      </c>
    </row>
    <row r="892" spans="1:5" x14ac:dyDescent="0.2">
      <c r="A892" s="460">
        <v>4805120090</v>
      </c>
      <c r="B892" s="460" t="s">
        <v>1013</v>
      </c>
      <c r="C892" s="460" t="s">
        <v>706</v>
      </c>
      <c r="D892" s="463">
        <v>9774.6730000000007</v>
      </c>
      <c r="E892" s="463">
        <v>27517</v>
      </c>
    </row>
    <row r="893" spans="1:5" x14ac:dyDescent="0.2">
      <c r="A893" s="460"/>
      <c r="B893" s="460"/>
      <c r="C893" s="460" t="s">
        <v>693</v>
      </c>
      <c r="D893" s="463">
        <v>4465.2619999999997</v>
      </c>
      <c r="E893" s="463">
        <v>13240</v>
      </c>
    </row>
    <row r="894" spans="1:5" x14ac:dyDescent="0.2">
      <c r="A894" s="460"/>
      <c r="B894" s="460"/>
      <c r="C894" s="460" t="s">
        <v>715</v>
      </c>
      <c r="D894" s="463">
        <v>5640.0969999999998</v>
      </c>
      <c r="E894" s="463">
        <v>18254</v>
      </c>
    </row>
    <row r="895" spans="1:5" x14ac:dyDescent="0.2">
      <c r="A895" s="460"/>
      <c r="B895" s="460"/>
      <c r="C895" s="460" t="s">
        <v>749</v>
      </c>
      <c r="D895" s="463">
        <v>6571.777</v>
      </c>
      <c r="E895" s="463">
        <v>21336</v>
      </c>
    </row>
    <row r="896" spans="1:5" x14ac:dyDescent="0.2">
      <c r="A896" s="460">
        <v>4805190090</v>
      </c>
      <c r="B896" s="460" t="s">
        <v>627</v>
      </c>
      <c r="C896" s="460" t="s">
        <v>707</v>
      </c>
      <c r="D896" s="463">
        <v>161867.62100000001</v>
      </c>
      <c r="E896" s="463">
        <v>529669.28</v>
      </c>
    </row>
    <row r="897" spans="1:5" x14ac:dyDescent="0.2">
      <c r="A897" s="460"/>
      <c r="B897" s="460"/>
      <c r="C897" s="460" t="s">
        <v>706</v>
      </c>
      <c r="D897" s="463">
        <v>21185.607</v>
      </c>
      <c r="E897" s="463">
        <v>58042</v>
      </c>
    </row>
    <row r="898" spans="1:5" x14ac:dyDescent="0.2">
      <c r="A898" s="460"/>
      <c r="B898" s="460"/>
      <c r="C898" s="460" t="s">
        <v>697</v>
      </c>
      <c r="D898" s="463">
        <v>192649.91</v>
      </c>
      <c r="E898" s="463">
        <v>405200</v>
      </c>
    </row>
    <row r="899" spans="1:5" x14ac:dyDescent="0.2">
      <c r="A899" s="460"/>
      <c r="B899" s="460"/>
      <c r="C899" s="460" t="s">
        <v>692</v>
      </c>
      <c r="D899" s="463">
        <v>68111.535999999993</v>
      </c>
      <c r="E899" s="463">
        <v>126602</v>
      </c>
    </row>
    <row r="900" spans="1:5" x14ac:dyDescent="0.2">
      <c r="A900" s="460"/>
      <c r="B900" s="460"/>
      <c r="C900" s="460" t="s">
        <v>700</v>
      </c>
      <c r="D900" s="463">
        <v>957285.12</v>
      </c>
      <c r="E900" s="463">
        <v>1912103</v>
      </c>
    </row>
    <row r="901" spans="1:5" x14ac:dyDescent="0.2">
      <c r="A901" s="460"/>
      <c r="B901" s="460"/>
      <c r="C901" s="460" t="s">
        <v>687</v>
      </c>
      <c r="D901" s="463">
        <v>88384.153999999995</v>
      </c>
      <c r="E901" s="463">
        <v>169090.98199999999</v>
      </c>
    </row>
    <row r="902" spans="1:5" x14ac:dyDescent="0.2">
      <c r="A902" s="460"/>
      <c r="B902" s="460"/>
      <c r="C902" s="460" t="s">
        <v>715</v>
      </c>
      <c r="D902" s="463">
        <v>453278.81</v>
      </c>
      <c r="E902" s="463">
        <v>1554989.8529999999</v>
      </c>
    </row>
    <row r="903" spans="1:5" x14ac:dyDescent="0.2">
      <c r="A903" s="460"/>
      <c r="B903" s="460"/>
      <c r="C903" s="460" t="s">
        <v>691</v>
      </c>
      <c r="D903" s="463">
        <v>25340.579000000002</v>
      </c>
      <c r="E903" s="463">
        <v>87211.68</v>
      </c>
    </row>
    <row r="904" spans="1:5" x14ac:dyDescent="0.2">
      <c r="A904" s="460"/>
      <c r="B904" s="460"/>
      <c r="C904" s="460" t="s">
        <v>749</v>
      </c>
      <c r="D904" s="463">
        <v>10763.862999999999</v>
      </c>
      <c r="E904" s="463">
        <v>41322</v>
      </c>
    </row>
    <row r="905" spans="1:5" x14ac:dyDescent="0.2">
      <c r="A905" s="460">
        <v>4805240000</v>
      </c>
      <c r="B905" s="460" t="s">
        <v>628</v>
      </c>
      <c r="C905" s="460" t="s">
        <v>707</v>
      </c>
      <c r="D905" s="463">
        <v>946200.35699999996</v>
      </c>
      <c r="E905" s="463">
        <v>1816680.28</v>
      </c>
    </row>
    <row r="906" spans="1:5" s="334" customFormat="1" ht="12.75" customHeight="1" x14ac:dyDescent="0.2">
      <c r="A906" s="571" t="s">
        <v>985</v>
      </c>
      <c r="B906" s="572"/>
      <c r="C906" s="573"/>
      <c r="D906" s="574"/>
      <c r="E906" s="574" t="s">
        <v>1578</v>
      </c>
    </row>
    <row r="907" spans="1:5" x14ac:dyDescent="0.2">
      <c r="A907" s="460"/>
      <c r="B907" s="460"/>
      <c r="C907" s="460" t="s">
        <v>810</v>
      </c>
      <c r="D907" s="463">
        <v>1263150.8940000001</v>
      </c>
      <c r="E907" s="463">
        <v>2631528.4819999998</v>
      </c>
    </row>
    <row r="908" spans="1:5" x14ac:dyDescent="0.2">
      <c r="A908" s="460"/>
      <c r="B908" s="460"/>
      <c r="C908" s="460" t="s">
        <v>708</v>
      </c>
      <c r="D908" s="463">
        <v>23963.155999999999</v>
      </c>
      <c r="E908" s="463">
        <v>50026</v>
      </c>
    </row>
    <row r="909" spans="1:5" x14ac:dyDescent="0.2">
      <c r="A909" s="460"/>
      <c r="B909" s="460"/>
      <c r="C909" s="460" t="s">
        <v>741</v>
      </c>
      <c r="D909" s="463">
        <v>117671.01300000001</v>
      </c>
      <c r="E909" s="463">
        <v>245800</v>
      </c>
    </row>
    <row r="910" spans="1:5" x14ac:dyDescent="0.2">
      <c r="A910" s="460"/>
      <c r="B910" s="460"/>
      <c r="C910" s="460" t="s">
        <v>692</v>
      </c>
      <c r="D910" s="463">
        <v>1617520.199</v>
      </c>
      <c r="E910" s="463">
        <v>2262772</v>
      </c>
    </row>
    <row r="911" spans="1:5" x14ac:dyDescent="0.2">
      <c r="A911" s="460"/>
      <c r="B911" s="460"/>
      <c r="C911" s="460" t="s">
        <v>687</v>
      </c>
      <c r="D911" s="463">
        <v>368125.91200000001</v>
      </c>
      <c r="E911" s="463">
        <v>757765</v>
      </c>
    </row>
    <row r="912" spans="1:5" x14ac:dyDescent="0.2">
      <c r="A912" s="460"/>
      <c r="B912" s="460"/>
      <c r="C912" s="460" t="s">
        <v>693</v>
      </c>
      <c r="D912" s="463">
        <v>124961.11</v>
      </c>
      <c r="E912" s="463">
        <v>309148.89</v>
      </c>
    </row>
    <row r="913" spans="1:5" x14ac:dyDescent="0.2">
      <c r="A913" s="460"/>
      <c r="B913" s="460"/>
      <c r="C913" s="460" t="s">
        <v>715</v>
      </c>
      <c r="D913" s="463">
        <v>168635.323</v>
      </c>
      <c r="E913" s="463">
        <v>464730.598</v>
      </c>
    </row>
    <row r="914" spans="1:5" x14ac:dyDescent="0.2">
      <c r="A914" s="460"/>
      <c r="B914" s="460"/>
      <c r="C914" s="460" t="s">
        <v>724</v>
      </c>
      <c r="D914" s="463">
        <v>1770270.2709999999</v>
      </c>
      <c r="E914" s="463">
        <v>3827154.929</v>
      </c>
    </row>
    <row r="915" spans="1:5" x14ac:dyDescent="0.2">
      <c r="A915" s="460"/>
      <c r="B915" s="460"/>
      <c r="C915" s="460" t="s">
        <v>691</v>
      </c>
      <c r="D915" s="463">
        <v>25138.998</v>
      </c>
      <c r="E915" s="463">
        <v>75228.5</v>
      </c>
    </row>
    <row r="916" spans="1:5" x14ac:dyDescent="0.2">
      <c r="A916" s="460"/>
      <c r="B916" s="460"/>
      <c r="C916" s="460" t="s">
        <v>725</v>
      </c>
      <c r="D916" s="463">
        <v>226003.33</v>
      </c>
      <c r="E916" s="463">
        <v>475548</v>
      </c>
    </row>
    <row r="917" spans="1:5" x14ac:dyDescent="0.2">
      <c r="A917" s="460"/>
      <c r="B917" s="460"/>
      <c r="C917" s="460" t="s">
        <v>716</v>
      </c>
      <c r="D917" s="463">
        <v>233870.58</v>
      </c>
      <c r="E917" s="463">
        <v>491881</v>
      </c>
    </row>
    <row r="918" spans="1:5" x14ac:dyDescent="0.2">
      <c r="A918" s="460"/>
      <c r="B918" s="460"/>
      <c r="C918" s="460" t="s">
        <v>749</v>
      </c>
      <c r="D918" s="463">
        <v>5975.33</v>
      </c>
      <c r="E918" s="463">
        <v>22910.834999999999</v>
      </c>
    </row>
    <row r="919" spans="1:5" x14ac:dyDescent="0.2">
      <c r="A919" s="460">
        <v>4805250010</v>
      </c>
      <c r="B919" s="460" t="s">
        <v>629</v>
      </c>
      <c r="C919" s="460" t="s">
        <v>707</v>
      </c>
      <c r="D919" s="463">
        <v>617.07600000000002</v>
      </c>
      <c r="E919" s="463">
        <v>1992.0250000000001</v>
      </c>
    </row>
    <row r="920" spans="1:5" x14ac:dyDescent="0.2">
      <c r="A920" s="460"/>
      <c r="B920" s="460"/>
      <c r="C920" s="460" t="s">
        <v>689</v>
      </c>
      <c r="D920" s="463">
        <v>140.578</v>
      </c>
      <c r="E920" s="463">
        <v>1.587</v>
      </c>
    </row>
    <row r="921" spans="1:5" x14ac:dyDescent="0.2">
      <c r="A921" s="460"/>
      <c r="B921" s="460"/>
      <c r="C921" s="460" t="s">
        <v>687</v>
      </c>
      <c r="D921" s="463">
        <v>285337.25</v>
      </c>
      <c r="E921" s="463">
        <v>584420</v>
      </c>
    </row>
    <row r="922" spans="1:5" x14ac:dyDescent="0.2">
      <c r="A922" s="460"/>
      <c r="B922" s="460"/>
      <c r="C922" s="460" t="s">
        <v>693</v>
      </c>
      <c r="D922" s="463">
        <v>13374.36</v>
      </c>
      <c r="E922" s="463">
        <v>24772</v>
      </c>
    </row>
    <row r="923" spans="1:5" x14ac:dyDescent="0.2">
      <c r="A923" s="460"/>
      <c r="B923" s="460"/>
      <c r="C923" s="460" t="s">
        <v>712</v>
      </c>
      <c r="D923" s="463">
        <v>12416.832</v>
      </c>
      <c r="E923" s="463">
        <v>24737.64</v>
      </c>
    </row>
    <row r="924" spans="1:5" x14ac:dyDescent="0.2">
      <c r="A924" s="460"/>
      <c r="B924" s="460"/>
      <c r="C924" s="460" t="s">
        <v>715</v>
      </c>
      <c r="D924" s="463">
        <v>198660.39</v>
      </c>
      <c r="E924" s="463">
        <v>331625</v>
      </c>
    </row>
    <row r="925" spans="1:5" x14ac:dyDescent="0.2">
      <c r="A925" s="460">
        <v>4805250090</v>
      </c>
      <c r="B925" s="460" t="s">
        <v>630</v>
      </c>
      <c r="C925" s="460" t="s">
        <v>707</v>
      </c>
      <c r="D925" s="463">
        <v>298970.48700000002</v>
      </c>
      <c r="E925" s="463">
        <v>639165.62100000004</v>
      </c>
    </row>
    <row r="926" spans="1:5" x14ac:dyDescent="0.2">
      <c r="A926" s="460"/>
      <c r="B926" s="460"/>
      <c r="C926" s="460" t="s">
        <v>810</v>
      </c>
      <c r="D926" s="463">
        <v>565479.61800000002</v>
      </c>
      <c r="E926" s="463">
        <v>1177661.5179999999</v>
      </c>
    </row>
    <row r="927" spans="1:5" x14ac:dyDescent="0.2">
      <c r="A927" s="460"/>
      <c r="B927" s="460"/>
      <c r="C927" s="460" t="s">
        <v>708</v>
      </c>
      <c r="D927" s="463">
        <v>261407.734</v>
      </c>
      <c r="E927" s="463">
        <v>549788</v>
      </c>
    </row>
    <row r="928" spans="1:5" x14ac:dyDescent="0.2">
      <c r="A928" s="460"/>
      <c r="B928" s="460"/>
      <c r="C928" s="460" t="s">
        <v>741</v>
      </c>
      <c r="D928" s="463">
        <v>65949.717000000004</v>
      </c>
      <c r="E928" s="463">
        <v>138769</v>
      </c>
    </row>
    <row r="929" spans="1:5" x14ac:dyDescent="0.2">
      <c r="A929" s="460"/>
      <c r="B929" s="460"/>
      <c r="C929" s="460" t="s">
        <v>706</v>
      </c>
      <c r="D929" s="463">
        <v>97900.773000000001</v>
      </c>
      <c r="E929" s="463">
        <v>223418</v>
      </c>
    </row>
    <row r="930" spans="1:5" x14ac:dyDescent="0.2">
      <c r="A930" s="460"/>
      <c r="B930" s="460"/>
      <c r="C930" s="460" t="s">
        <v>697</v>
      </c>
      <c r="D930" s="463">
        <v>89581.5</v>
      </c>
      <c r="E930" s="463">
        <v>178852</v>
      </c>
    </row>
    <row r="931" spans="1:5" x14ac:dyDescent="0.2">
      <c r="A931" s="460"/>
      <c r="B931" s="460"/>
      <c r="C931" s="460" t="s">
        <v>692</v>
      </c>
      <c r="D931" s="463">
        <v>1773027.379</v>
      </c>
      <c r="E931" s="463">
        <v>3300412</v>
      </c>
    </row>
    <row r="932" spans="1:5" x14ac:dyDescent="0.2">
      <c r="A932" s="460"/>
      <c r="B932" s="460"/>
      <c r="C932" s="460" t="s">
        <v>698</v>
      </c>
      <c r="D932" s="463">
        <v>39623.22</v>
      </c>
      <c r="E932" s="463">
        <v>50250</v>
      </c>
    </row>
    <row r="933" spans="1:5" x14ac:dyDescent="0.2">
      <c r="A933" s="460"/>
      <c r="B933" s="460"/>
      <c r="C933" s="460" t="s">
        <v>687</v>
      </c>
      <c r="D933" s="463">
        <v>645648.84600000002</v>
      </c>
      <c r="E933" s="463">
        <v>1363322.4</v>
      </c>
    </row>
    <row r="934" spans="1:5" x14ac:dyDescent="0.2">
      <c r="A934" s="460"/>
      <c r="B934" s="460"/>
      <c r="C934" s="460" t="s">
        <v>693</v>
      </c>
      <c r="D934" s="463">
        <v>9704.06</v>
      </c>
      <c r="E934" s="463">
        <v>27441.472000000002</v>
      </c>
    </row>
    <row r="935" spans="1:5" x14ac:dyDescent="0.2">
      <c r="A935" s="460"/>
      <c r="B935" s="460"/>
      <c r="C935" s="460" t="s">
        <v>715</v>
      </c>
      <c r="D935" s="463">
        <v>11825.040999999999</v>
      </c>
      <c r="E935" s="463">
        <v>36803</v>
      </c>
    </row>
    <row r="936" spans="1:5" x14ac:dyDescent="0.2">
      <c r="A936" s="460"/>
      <c r="B936" s="460"/>
      <c r="C936" s="460" t="s">
        <v>724</v>
      </c>
      <c r="D936" s="463">
        <v>133763.49900000001</v>
      </c>
      <c r="E936" s="463">
        <v>283141.59100000001</v>
      </c>
    </row>
    <row r="937" spans="1:5" x14ac:dyDescent="0.2">
      <c r="A937" s="460"/>
      <c r="B937" s="460"/>
      <c r="C937" s="460" t="s">
        <v>691</v>
      </c>
      <c r="D937" s="463">
        <v>37416.002</v>
      </c>
      <c r="E937" s="463">
        <v>84611.43</v>
      </c>
    </row>
    <row r="938" spans="1:5" x14ac:dyDescent="0.2">
      <c r="A938" s="460"/>
      <c r="B938" s="460"/>
      <c r="C938" s="460" t="s">
        <v>749</v>
      </c>
      <c r="D938" s="463">
        <v>2460.89</v>
      </c>
      <c r="E938" s="463">
        <v>7810</v>
      </c>
    </row>
    <row r="939" spans="1:5" x14ac:dyDescent="0.2">
      <c r="A939" s="460">
        <v>4805300000</v>
      </c>
      <c r="B939" s="460" t="s">
        <v>889</v>
      </c>
      <c r="C939" s="460" t="s">
        <v>707</v>
      </c>
      <c r="D939" s="463">
        <v>6.3259999999999996</v>
      </c>
      <c r="E939" s="463">
        <v>0.41899999999999998</v>
      </c>
    </row>
    <row r="940" spans="1:5" x14ac:dyDescent="0.2">
      <c r="A940" s="460"/>
      <c r="B940" s="460"/>
      <c r="C940" s="460" t="s">
        <v>706</v>
      </c>
      <c r="D940" s="463">
        <v>52576.88</v>
      </c>
      <c r="E940" s="463">
        <v>24960</v>
      </c>
    </row>
    <row r="941" spans="1:5" x14ac:dyDescent="0.2">
      <c r="A941" s="460"/>
      <c r="B941" s="460"/>
      <c r="C941" s="460" t="s">
        <v>692</v>
      </c>
      <c r="D941" s="463">
        <v>328707.83500000002</v>
      </c>
      <c r="E941" s="463">
        <v>167393.75</v>
      </c>
    </row>
    <row r="942" spans="1:5" s="334" customFormat="1" ht="12.75" customHeight="1" x14ac:dyDescent="0.2">
      <c r="A942" s="571" t="s">
        <v>985</v>
      </c>
      <c r="B942" s="572"/>
      <c r="C942" s="573"/>
      <c r="D942" s="574"/>
      <c r="E942" s="574" t="s">
        <v>1578</v>
      </c>
    </row>
    <row r="943" spans="1:5" x14ac:dyDescent="0.2">
      <c r="A943" s="460"/>
      <c r="B943" s="460"/>
      <c r="C943" s="460" t="s">
        <v>698</v>
      </c>
      <c r="D943" s="463">
        <v>36677.550000000003</v>
      </c>
      <c r="E943" s="463">
        <v>24362</v>
      </c>
    </row>
    <row r="944" spans="1:5" x14ac:dyDescent="0.2">
      <c r="A944" s="460"/>
      <c r="B944" s="460"/>
      <c r="C944" s="460" t="s">
        <v>700</v>
      </c>
      <c r="D944" s="463">
        <v>405.88299999999998</v>
      </c>
      <c r="E944" s="463">
        <v>29.643999999999998</v>
      </c>
    </row>
    <row r="945" spans="1:5" x14ac:dyDescent="0.2">
      <c r="A945" s="460"/>
      <c r="B945" s="460"/>
      <c r="C945" s="460" t="s">
        <v>693</v>
      </c>
      <c r="D945" s="463">
        <v>680.07</v>
      </c>
      <c r="E945" s="463">
        <v>7.7779999999999996</v>
      </c>
    </row>
    <row r="946" spans="1:5" x14ac:dyDescent="0.2">
      <c r="A946" s="460"/>
      <c r="B946" s="460"/>
      <c r="C946" s="460" t="s">
        <v>742</v>
      </c>
      <c r="D946" s="463">
        <v>26335.119999999999</v>
      </c>
      <c r="E946" s="463">
        <v>12720</v>
      </c>
    </row>
    <row r="947" spans="1:5" x14ac:dyDescent="0.2">
      <c r="A947" s="460"/>
      <c r="B947" s="460"/>
      <c r="C947" s="460" t="s">
        <v>716</v>
      </c>
      <c r="D947" s="463">
        <v>259.86399999999998</v>
      </c>
      <c r="E947" s="463">
        <v>15.51</v>
      </c>
    </row>
    <row r="948" spans="1:5" x14ac:dyDescent="0.2">
      <c r="A948" s="460">
        <v>4805402000</v>
      </c>
      <c r="B948" s="460" t="s">
        <v>1235</v>
      </c>
      <c r="C948" s="460" t="s">
        <v>712</v>
      </c>
      <c r="D948" s="463">
        <v>543.53899999999999</v>
      </c>
      <c r="E948" s="463">
        <v>53.783000000000001</v>
      </c>
    </row>
    <row r="949" spans="1:5" x14ac:dyDescent="0.2">
      <c r="A949" s="460">
        <v>4805409000</v>
      </c>
      <c r="B949" s="460" t="s">
        <v>890</v>
      </c>
      <c r="C949" s="460" t="s">
        <v>707</v>
      </c>
      <c r="D949" s="463">
        <v>23414.144</v>
      </c>
      <c r="E949" s="463">
        <v>2150.348</v>
      </c>
    </row>
    <row r="950" spans="1:5" x14ac:dyDescent="0.2">
      <c r="A950" s="460"/>
      <c r="B950" s="460"/>
      <c r="C950" s="460" t="s">
        <v>706</v>
      </c>
      <c r="D950" s="463">
        <v>655.30100000000004</v>
      </c>
      <c r="E950" s="463">
        <v>2.8</v>
      </c>
    </row>
    <row r="951" spans="1:5" x14ac:dyDescent="0.2">
      <c r="A951" s="460"/>
      <c r="B951" s="460"/>
      <c r="C951" s="460" t="s">
        <v>733</v>
      </c>
      <c r="D951" s="463">
        <v>9836.3459999999995</v>
      </c>
      <c r="E951" s="463">
        <v>245.94900000000001</v>
      </c>
    </row>
    <row r="952" spans="1:5" x14ac:dyDescent="0.2">
      <c r="A952" s="460"/>
      <c r="B952" s="460"/>
      <c r="C952" s="460" t="s">
        <v>698</v>
      </c>
      <c r="D952" s="463">
        <v>40187.641000000003</v>
      </c>
      <c r="E952" s="463">
        <v>10355.874</v>
      </c>
    </row>
    <row r="953" spans="1:5" x14ac:dyDescent="0.2">
      <c r="A953" s="460"/>
      <c r="B953" s="460"/>
      <c r="C953" s="460" t="s">
        <v>705</v>
      </c>
      <c r="D953" s="463">
        <v>214871.16699999999</v>
      </c>
      <c r="E953" s="463">
        <v>60618.400000000001</v>
      </c>
    </row>
    <row r="954" spans="1:5" x14ac:dyDescent="0.2">
      <c r="A954" s="460"/>
      <c r="B954" s="460"/>
      <c r="C954" s="460" t="s">
        <v>699</v>
      </c>
      <c r="D954" s="463">
        <v>200.001</v>
      </c>
      <c r="E954" s="463">
        <v>0.65</v>
      </c>
    </row>
    <row r="955" spans="1:5" x14ac:dyDescent="0.2">
      <c r="A955" s="460"/>
      <c r="B955" s="460"/>
      <c r="C955" s="460" t="s">
        <v>689</v>
      </c>
      <c r="D955" s="463">
        <v>21670.163</v>
      </c>
      <c r="E955" s="463">
        <v>3127.8809999999999</v>
      </c>
    </row>
    <row r="956" spans="1:5" x14ac:dyDescent="0.2">
      <c r="A956" s="460"/>
      <c r="B956" s="460"/>
      <c r="C956" s="460" t="s">
        <v>687</v>
      </c>
      <c r="D956" s="463">
        <v>17978.431</v>
      </c>
      <c r="E956" s="463">
        <v>763.75</v>
      </c>
    </row>
    <row r="957" spans="1:5" x14ac:dyDescent="0.2">
      <c r="A957" s="460"/>
      <c r="B957" s="460"/>
      <c r="C957" s="460" t="s">
        <v>693</v>
      </c>
      <c r="D957" s="463">
        <v>32.941000000000003</v>
      </c>
      <c r="E957" s="463">
        <v>0.38100000000000001</v>
      </c>
    </row>
    <row r="958" spans="1:5" x14ac:dyDescent="0.2">
      <c r="A958" s="460"/>
      <c r="B958" s="460"/>
      <c r="C958" s="460" t="s">
        <v>712</v>
      </c>
      <c r="D958" s="463">
        <v>43858.493999999999</v>
      </c>
      <c r="E958" s="463">
        <v>12751.674000000001</v>
      </c>
    </row>
    <row r="959" spans="1:5" x14ac:dyDescent="0.2">
      <c r="A959" s="460"/>
      <c r="B959" s="460"/>
      <c r="C959" s="460" t="s">
        <v>702</v>
      </c>
      <c r="D959" s="463">
        <v>3134.0830000000001</v>
      </c>
      <c r="E959" s="463">
        <v>29</v>
      </c>
    </row>
    <row r="960" spans="1:5" x14ac:dyDescent="0.2">
      <c r="A960" s="460"/>
      <c r="B960" s="460"/>
      <c r="C960" s="460" t="s">
        <v>688</v>
      </c>
      <c r="D960" s="463">
        <v>90259.65</v>
      </c>
      <c r="E960" s="463">
        <v>24992.076000000001</v>
      </c>
    </row>
    <row r="961" spans="1:5" x14ac:dyDescent="0.2">
      <c r="A961" s="460"/>
      <c r="B961" s="460"/>
      <c r="C961" s="460" t="s">
        <v>715</v>
      </c>
      <c r="D961" s="463">
        <v>6227.482</v>
      </c>
      <c r="E961" s="463">
        <v>282.96800000000002</v>
      </c>
    </row>
    <row r="962" spans="1:5" x14ac:dyDescent="0.2">
      <c r="A962" s="460"/>
      <c r="B962" s="460"/>
      <c r="C962" s="460" t="s">
        <v>691</v>
      </c>
      <c r="D962" s="463">
        <v>3745.6460000000002</v>
      </c>
      <c r="E962" s="463">
        <v>22.114000000000001</v>
      </c>
    </row>
    <row r="963" spans="1:5" x14ac:dyDescent="0.2">
      <c r="A963" s="460"/>
      <c r="B963" s="460"/>
      <c r="C963" s="460" t="s">
        <v>743</v>
      </c>
      <c r="D963" s="463">
        <v>57.177</v>
      </c>
      <c r="E963" s="463">
        <v>1.6180000000000001</v>
      </c>
    </row>
    <row r="964" spans="1:5" x14ac:dyDescent="0.2">
      <c r="A964" s="460"/>
      <c r="B964" s="460"/>
      <c r="C964" s="460" t="s">
        <v>716</v>
      </c>
      <c r="D964" s="463">
        <v>560.47900000000004</v>
      </c>
      <c r="E964" s="463">
        <v>1.8480000000000001</v>
      </c>
    </row>
    <row r="965" spans="1:5" x14ac:dyDescent="0.2">
      <c r="A965" s="460">
        <v>4805500000</v>
      </c>
      <c r="B965" s="460" t="s">
        <v>891</v>
      </c>
      <c r="C965" s="460" t="s">
        <v>687</v>
      </c>
      <c r="D965" s="463">
        <v>38.918999999999997</v>
      </c>
      <c r="E965" s="463">
        <v>0.60099999999999998</v>
      </c>
    </row>
    <row r="966" spans="1:5" x14ac:dyDescent="0.2">
      <c r="A966" s="460">
        <v>4805911000</v>
      </c>
      <c r="B966" s="460" t="s">
        <v>916</v>
      </c>
      <c r="C966" s="460" t="s">
        <v>707</v>
      </c>
      <c r="D966" s="463">
        <v>20.317</v>
      </c>
      <c r="E966" s="463">
        <v>1.024</v>
      </c>
    </row>
    <row r="967" spans="1:5" x14ac:dyDescent="0.2">
      <c r="A967" s="460"/>
      <c r="B967" s="460"/>
      <c r="C967" s="460" t="s">
        <v>698</v>
      </c>
      <c r="D967" s="463">
        <v>341367.48200000002</v>
      </c>
      <c r="E967" s="463">
        <v>118566.351</v>
      </c>
    </row>
    <row r="968" spans="1:5" x14ac:dyDescent="0.2">
      <c r="A968" s="460"/>
      <c r="B968" s="460"/>
      <c r="C968" s="460" t="s">
        <v>689</v>
      </c>
      <c r="D968" s="463">
        <v>3040.28</v>
      </c>
      <c r="E968" s="463">
        <v>1052</v>
      </c>
    </row>
    <row r="969" spans="1:5" x14ac:dyDescent="0.2">
      <c r="A969" s="460"/>
      <c r="B969" s="460"/>
      <c r="C969" s="460" t="s">
        <v>712</v>
      </c>
      <c r="D969" s="463">
        <v>114657.099</v>
      </c>
      <c r="E969" s="463">
        <v>42868</v>
      </c>
    </row>
    <row r="970" spans="1:5" x14ac:dyDescent="0.2">
      <c r="A970" s="460">
        <v>4805912000</v>
      </c>
      <c r="B970" s="460" t="s">
        <v>1014</v>
      </c>
      <c r="C970" s="460" t="s">
        <v>707</v>
      </c>
      <c r="D970" s="463">
        <v>1024.248</v>
      </c>
      <c r="E970" s="463">
        <v>300</v>
      </c>
    </row>
    <row r="971" spans="1:5" x14ac:dyDescent="0.2">
      <c r="A971" s="460"/>
      <c r="B971" s="460"/>
      <c r="C971" s="460" t="s">
        <v>698</v>
      </c>
      <c r="D971" s="463">
        <v>55468.605000000003</v>
      </c>
      <c r="E971" s="463">
        <v>26179.008000000002</v>
      </c>
    </row>
    <row r="972" spans="1:5" x14ac:dyDescent="0.2">
      <c r="A972" s="460"/>
      <c r="B972" s="460"/>
      <c r="C972" s="460" t="s">
        <v>687</v>
      </c>
      <c r="D972" s="463">
        <v>20887.036</v>
      </c>
      <c r="E972" s="463">
        <v>10783.907999999999</v>
      </c>
    </row>
    <row r="973" spans="1:5" x14ac:dyDescent="0.2">
      <c r="A973" s="460"/>
      <c r="B973" s="460"/>
      <c r="C973" s="460" t="s">
        <v>688</v>
      </c>
      <c r="D973" s="463">
        <v>10972.755999999999</v>
      </c>
      <c r="E973" s="463">
        <v>3421.53</v>
      </c>
    </row>
    <row r="974" spans="1:5" x14ac:dyDescent="0.2">
      <c r="A974" s="460">
        <v>4805913000</v>
      </c>
      <c r="B974" s="460" t="s">
        <v>1015</v>
      </c>
      <c r="C974" s="460" t="s">
        <v>698</v>
      </c>
      <c r="D974" s="463">
        <v>71152.312999999995</v>
      </c>
      <c r="E974" s="463">
        <v>55984.328000000001</v>
      </c>
    </row>
    <row r="975" spans="1:5" x14ac:dyDescent="0.2">
      <c r="A975" s="460"/>
      <c r="B975" s="460"/>
      <c r="C975" s="460" t="s">
        <v>687</v>
      </c>
      <c r="D975" s="463">
        <v>61644.52</v>
      </c>
      <c r="E975" s="463">
        <v>62690.17</v>
      </c>
    </row>
    <row r="976" spans="1:5" x14ac:dyDescent="0.2">
      <c r="A976" s="460"/>
      <c r="B976" s="460"/>
      <c r="C976" s="460" t="s">
        <v>688</v>
      </c>
      <c r="D976" s="463">
        <v>21274.720000000001</v>
      </c>
      <c r="E976" s="463">
        <v>5833.95</v>
      </c>
    </row>
    <row r="977" spans="1:5" x14ac:dyDescent="0.2">
      <c r="A977" s="460"/>
      <c r="B977" s="460"/>
      <c r="C977" s="460" t="s">
        <v>725</v>
      </c>
      <c r="D977" s="463">
        <v>458781.12</v>
      </c>
      <c r="E977" s="463">
        <v>570680</v>
      </c>
    </row>
    <row r="978" spans="1:5" s="334" customFormat="1" ht="12.75" customHeight="1" x14ac:dyDescent="0.2">
      <c r="A978" s="571" t="s">
        <v>985</v>
      </c>
      <c r="B978" s="572"/>
      <c r="C978" s="573"/>
      <c r="D978" s="574"/>
      <c r="E978" s="574" t="s">
        <v>1578</v>
      </c>
    </row>
    <row r="979" spans="1:5" x14ac:dyDescent="0.2">
      <c r="A979" s="460"/>
      <c r="B979" s="460"/>
      <c r="C979" s="460" t="s">
        <v>716</v>
      </c>
      <c r="D979" s="463">
        <v>22203.41</v>
      </c>
      <c r="E979" s="463">
        <v>23337</v>
      </c>
    </row>
    <row r="980" spans="1:5" x14ac:dyDescent="0.2">
      <c r="A980" s="460">
        <v>4805919010</v>
      </c>
      <c r="B980" s="460" t="s">
        <v>892</v>
      </c>
      <c r="C980" s="460" t="s">
        <v>707</v>
      </c>
      <c r="D980" s="463">
        <v>1.6339999999999999</v>
      </c>
      <c r="E980" s="463">
        <v>1.6E-2</v>
      </c>
    </row>
    <row r="981" spans="1:5" x14ac:dyDescent="0.2">
      <c r="A981" s="460"/>
      <c r="B981" s="460"/>
      <c r="C981" s="460" t="s">
        <v>698</v>
      </c>
      <c r="D981" s="463">
        <v>18.748999999999999</v>
      </c>
      <c r="E981" s="463">
        <v>7.3760000000000003</v>
      </c>
    </row>
    <row r="982" spans="1:5" x14ac:dyDescent="0.2">
      <c r="A982" s="460"/>
      <c r="B982" s="460"/>
      <c r="C982" s="460" t="s">
        <v>687</v>
      </c>
      <c r="D982" s="463">
        <v>56.372999999999998</v>
      </c>
      <c r="E982" s="463">
        <v>0.371</v>
      </c>
    </row>
    <row r="983" spans="1:5" x14ac:dyDescent="0.2">
      <c r="A983" s="460"/>
      <c r="B983" s="460"/>
      <c r="C983" s="460" t="s">
        <v>746</v>
      </c>
      <c r="D983" s="463">
        <v>24704.734</v>
      </c>
      <c r="E983" s="463">
        <v>10552.423000000001</v>
      </c>
    </row>
    <row r="984" spans="1:5" x14ac:dyDescent="0.2">
      <c r="A984" s="460">
        <v>4805919090</v>
      </c>
      <c r="B984" s="460" t="s">
        <v>631</v>
      </c>
      <c r="C984" s="460" t="s">
        <v>707</v>
      </c>
      <c r="D984" s="463">
        <v>252.834</v>
      </c>
      <c r="E984" s="463">
        <v>36.167999999999999</v>
      </c>
    </row>
    <row r="985" spans="1:5" x14ac:dyDescent="0.2">
      <c r="A985" s="460"/>
      <c r="B985" s="460"/>
      <c r="C985" s="460" t="s">
        <v>706</v>
      </c>
      <c r="D985" s="463">
        <v>278.78100000000001</v>
      </c>
      <c r="E985" s="463">
        <v>26.5</v>
      </c>
    </row>
    <row r="986" spans="1:5" x14ac:dyDescent="0.2">
      <c r="A986" s="460"/>
      <c r="B986" s="460"/>
      <c r="C986" s="460" t="s">
        <v>733</v>
      </c>
      <c r="D986" s="463">
        <v>12632.129000000001</v>
      </c>
      <c r="E986" s="463">
        <v>856.50699999999995</v>
      </c>
    </row>
    <row r="987" spans="1:5" x14ac:dyDescent="0.2">
      <c r="A987" s="460"/>
      <c r="B987" s="460"/>
      <c r="C987" s="460" t="s">
        <v>697</v>
      </c>
      <c r="D987" s="463">
        <v>40095.642</v>
      </c>
      <c r="E987" s="463">
        <v>40703</v>
      </c>
    </row>
    <row r="988" spans="1:5" x14ac:dyDescent="0.2">
      <c r="A988" s="460"/>
      <c r="B988" s="460"/>
      <c r="C988" s="460" t="s">
        <v>692</v>
      </c>
      <c r="D988" s="463">
        <v>10399.352999999999</v>
      </c>
      <c r="E988" s="463">
        <v>5193.8969999999999</v>
      </c>
    </row>
    <row r="989" spans="1:5" x14ac:dyDescent="0.2">
      <c r="A989" s="460"/>
      <c r="B989" s="460"/>
      <c r="C989" s="460" t="s">
        <v>698</v>
      </c>
      <c r="D989" s="463">
        <v>546764.18200000003</v>
      </c>
      <c r="E989" s="463">
        <v>260316.99299999999</v>
      </c>
    </row>
    <row r="990" spans="1:5" x14ac:dyDescent="0.2">
      <c r="A990" s="460"/>
      <c r="B990" s="460"/>
      <c r="C990" s="460" t="s">
        <v>695</v>
      </c>
      <c r="D990" s="463">
        <v>682764.098</v>
      </c>
      <c r="E990" s="463">
        <v>683920</v>
      </c>
    </row>
    <row r="991" spans="1:5" x14ac:dyDescent="0.2">
      <c r="A991" s="460"/>
      <c r="B991" s="460"/>
      <c r="C991" s="460" t="s">
        <v>689</v>
      </c>
      <c r="D991" s="463">
        <v>28.433</v>
      </c>
      <c r="E991" s="463">
        <v>1.8109999999999999</v>
      </c>
    </row>
    <row r="992" spans="1:5" x14ac:dyDescent="0.2">
      <c r="A992" s="460"/>
      <c r="B992" s="460"/>
      <c r="C992" s="460" t="s">
        <v>687</v>
      </c>
      <c r="D992" s="463">
        <v>425586.5</v>
      </c>
      <c r="E992" s="463">
        <v>475949.52100000001</v>
      </c>
    </row>
    <row r="993" spans="1:5" x14ac:dyDescent="0.2">
      <c r="A993" s="460"/>
      <c r="B993" s="460"/>
      <c r="C993" s="460" t="s">
        <v>739</v>
      </c>
      <c r="D993" s="463">
        <v>298283.40600000002</v>
      </c>
      <c r="E993" s="463">
        <v>376751</v>
      </c>
    </row>
    <row r="994" spans="1:5" x14ac:dyDescent="0.2">
      <c r="A994" s="460"/>
      <c r="B994" s="460"/>
      <c r="C994" s="460" t="s">
        <v>693</v>
      </c>
      <c r="D994" s="463">
        <v>192.87299999999999</v>
      </c>
      <c r="E994" s="463">
        <v>12.282</v>
      </c>
    </row>
    <row r="995" spans="1:5" x14ac:dyDescent="0.2">
      <c r="A995" s="460"/>
      <c r="B995" s="460"/>
      <c r="C995" s="460" t="s">
        <v>720</v>
      </c>
      <c r="D995" s="463">
        <v>202.20500000000001</v>
      </c>
      <c r="E995" s="463">
        <v>2.3759999999999999</v>
      </c>
    </row>
    <row r="996" spans="1:5" x14ac:dyDescent="0.2">
      <c r="A996" s="460"/>
      <c r="B996" s="460"/>
      <c r="C996" s="460" t="s">
        <v>748</v>
      </c>
      <c r="D996" s="463">
        <v>144.96</v>
      </c>
      <c r="E996" s="463">
        <v>19.277999999999999</v>
      </c>
    </row>
    <row r="997" spans="1:5" x14ac:dyDescent="0.2">
      <c r="A997" s="460"/>
      <c r="B997" s="460"/>
      <c r="C997" s="460" t="s">
        <v>721</v>
      </c>
      <c r="D997" s="463">
        <v>1773.9110000000001</v>
      </c>
      <c r="E997" s="463">
        <v>23.265999999999998</v>
      </c>
    </row>
    <row r="998" spans="1:5" x14ac:dyDescent="0.2">
      <c r="A998" s="460"/>
      <c r="B998" s="460"/>
      <c r="C998" s="460" t="s">
        <v>712</v>
      </c>
      <c r="D998" s="463">
        <v>45575.095000000001</v>
      </c>
      <c r="E998" s="463">
        <v>27291.807000000001</v>
      </c>
    </row>
    <row r="999" spans="1:5" x14ac:dyDescent="0.2">
      <c r="A999" s="460"/>
      <c r="B999" s="460"/>
      <c r="C999" s="460" t="s">
        <v>702</v>
      </c>
      <c r="D999" s="463">
        <v>369.83600000000001</v>
      </c>
      <c r="E999" s="463">
        <v>43.732999999999997</v>
      </c>
    </row>
    <row r="1000" spans="1:5" x14ac:dyDescent="0.2">
      <c r="A1000" s="460"/>
      <c r="B1000" s="460"/>
      <c r="C1000" s="460" t="s">
        <v>715</v>
      </c>
      <c r="D1000" s="463">
        <v>286.23099999999999</v>
      </c>
      <c r="E1000" s="463">
        <v>15.75</v>
      </c>
    </row>
    <row r="1001" spans="1:5" x14ac:dyDescent="0.2">
      <c r="A1001" s="460"/>
      <c r="B1001" s="460"/>
      <c r="C1001" s="460" t="s">
        <v>691</v>
      </c>
      <c r="D1001" s="463">
        <v>33.555999999999997</v>
      </c>
      <c r="E1001" s="463">
        <v>1.127</v>
      </c>
    </row>
    <row r="1002" spans="1:5" x14ac:dyDescent="0.2">
      <c r="A1002" s="460"/>
      <c r="B1002" s="460"/>
      <c r="C1002" s="460" t="s">
        <v>725</v>
      </c>
      <c r="D1002" s="463">
        <v>3137224.8709999998</v>
      </c>
      <c r="E1002" s="463">
        <v>4085793</v>
      </c>
    </row>
    <row r="1003" spans="1:5" x14ac:dyDescent="0.2">
      <c r="A1003" s="460"/>
      <c r="B1003" s="460"/>
      <c r="C1003" s="460" t="s">
        <v>718</v>
      </c>
      <c r="D1003" s="463">
        <v>6829.4110000000001</v>
      </c>
      <c r="E1003" s="463">
        <v>1366.528</v>
      </c>
    </row>
    <row r="1004" spans="1:5" x14ac:dyDescent="0.2">
      <c r="A1004" s="460">
        <v>4805921000</v>
      </c>
      <c r="B1004" s="460" t="s">
        <v>893</v>
      </c>
      <c r="C1004" s="460" t="s">
        <v>707</v>
      </c>
      <c r="D1004" s="463">
        <v>1365.6659999999999</v>
      </c>
      <c r="E1004" s="463">
        <v>400</v>
      </c>
    </row>
    <row r="1005" spans="1:5" x14ac:dyDescent="0.2">
      <c r="A1005" s="460"/>
      <c r="B1005" s="460"/>
      <c r="C1005" s="460" t="s">
        <v>698</v>
      </c>
      <c r="D1005" s="463">
        <v>357.714</v>
      </c>
      <c r="E1005" s="463">
        <v>17.600000000000001</v>
      </c>
    </row>
    <row r="1006" spans="1:5" x14ac:dyDescent="0.2">
      <c r="A1006" s="460">
        <v>4805922000</v>
      </c>
      <c r="B1006" s="460" t="s">
        <v>1016</v>
      </c>
      <c r="C1006" s="460" t="s">
        <v>698</v>
      </c>
      <c r="D1006" s="463">
        <v>251.58500000000001</v>
      </c>
      <c r="E1006" s="463">
        <v>213.214</v>
      </c>
    </row>
    <row r="1007" spans="1:5" x14ac:dyDescent="0.2">
      <c r="A1007" s="460"/>
      <c r="B1007" s="460"/>
      <c r="C1007" s="460" t="s">
        <v>700</v>
      </c>
      <c r="D1007" s="463">
        <v>2380.0569999999998</v>
      </c>
      <c r="E1007" s="463">
        <v>2463</v>
      </c>
    </row>
    <row r="1008" spans="1:5" x14ac:dyDescent="0.2">
      <c r="A1008" s="460"/>
      <c r="B1008" s="460"/>
      <c r="C1008" s="460" t="s">
        <v>687</v>
      </c>
      <c r="D1008" s="463">
        <v>496932.32799999998</v>
      </c>
      <c r="E1008" s="463">
        <v>636528.326</v>
      </c>
    </row>
    <row r="1009" spans="1:5" x14ac:dyDescent="0.2">
      <c r="A1009" s="460"/>
      <c r="B1009" s="460"/>
      <c r="C1009" s="460" t="s">
        <v>739</v>
      </c>
      <c r="D1009" s="463">
        <v>18989.2</v>
      </c>
      <c r="E1009" s="463">
        <v>23310</v>
      </c>
    </row>
    <row r="1010" spans="1:5" x14ac:dyDescent="0.2">
      <c r="A1010" s="460"/>
      <c r="B1010" s="460"/>
      <c r="C1010" s="460" t="s">
        <v>725</v>
      </c>
      <c r="D1010" s="463">
        <v>204626.079</v>
      </c>
      <c r="E1010" s="463">
        <v>273037</v>
      </c>
    </row>
    <row r="1011" spans="1:5" x14ac:dyDescent="0.2">
      <c r="A1011" s="460">
        <v>4805929000</v>
      </c>
      <c r="B1011" s="460" t="s">
        <v>632</v>
      </c>
      <c r="C1011" s="460" t="s">
        <v>707</v>
      </c>
      <c r="D1011" s="463">
        <v>1258892.855</v>
      </c>
      <c r="E1011" s="463">
        <v>2121363.585</v>
      </c>
    </row>
    <row r="1012" spans="1:5" x14ac:dyDescent="0.2">
      <c r="A1012" s="460"/>
      <c r="B1012" s="460"/>
      <c r="C1012" s="460" t="s">
        <v>733</v>
      </c>
      <c r="D1012" s="463">
        <v>17714.893</v>
      </c>
      <c r="E1012" s="463">
        <v>22700</v>
      </c>
    </row>
    <row r="1013" spans="1:5" x14ac:dyDescent="0.2">
      <c r="A1013" s="460"/>
      <c r="B1013" s="460"/>
      <c r="C1013" s="460" t="s">
        <v>692</v>
      </c>
      <c r="D1013" s="463">
        <v>247678.88</v>
      </c>
      <c r="E1013" s="463">
        <v>312800</v>
      </c>
    </row>
    <row r="1014" spans="1:5" s="334" customFormat="1" ht="12.75" customHeight="1" x14ac:dyDescent="0.2">
      <c r="A1014" s="571" t="s">
        <v>985</v>
      </c>
      <c r="B1014" s="572"/>
      <c r="C1014" s="573"/>
      <c r="D1014" s="574"/>
      <c r="E1014" s="574" t="s">
        <v>1578</v>
      </c>
    </row>
    <row r="1015" spans="1:5" x14ac:dyDescent="0.2">
      <c r="A1015" s="460"/>
      <c r="B1015" s="460"/>
      <c r="C1015" s="460" t="s">
        <v>698</v>
      </c>
      <c r="D1015" s="463">
        <v>210156.386</v>
      </c>
      <c r="E1015" s="463">
        <v>159967</v>
      </c>
    </row>
    <row r="1016" spans="1:5" x14ac:dyDescent="0.2">
      <c r="A1016" s="460"/>
      <c r="B1016" s="460"/>
      <c r="C1016" s="460" t="s">
        <v>695</v>
      </c>
      <c r="D1016" s="463">
        <v>11729.45</v>
      </c>
      <c r="E1016" s="463">
        <v>4328</v>
      </c>
    </row>
    <row r="1017" spans="1:5" x14ac:dyDescent="0.2">
      <c r="A1017" s="460"/>
      <c r="B1017" s="460"/>
      <c r="C1017" s="460" t="s">
        <v>700</v>
      </c>
      <c r="D1017" s="463">
        <v>16539.588</v>
      </c>
      <c r="E1017" s="463">
        <v>24898</v>
      </c>
    </row>
    <row r="1018" spans="1:5" x14ac:dyDescent="0.2">
      <c r="A1018" s="460"/>
      <c r="B1018" s="460"/>
      <c r="C1018" s="460" t="s">
        <v>689</v>
      </c>
      <c r="D1018" s="463">
        <v>1030663.725</v>
      </c>
      <c r="E1018" s="463">
        <v>1876822</v>
      </c>
    </row>
    <row r="1019" spans="1:5" x14ac:dyDescent="0.2">
      <c r="A1019" s="460"/>
      <c r="B1019" s="460"/>
      <c r="C1019" s="460" t="s">
        <v>687</v>
      </c>
      <c r="D1019" s="463">
        <v>4168476.443</v>
      </c>
      <c r="E1019" s="463">
        <v>4920362.5389999999</v>
      </c>
    </row>
    <row r="1020" spans="1:5" x14ac:dyDescent="0.2">
      <c r="A1020" s="460"/>
      <c r="B1020" s="460"/>
      <c r="C1020" s="460" t="s">
        <v>739</v>
      </c>
      <c r="D1020" s="463">
        <v>326587.45400000003</v>
      </c>
      <c r="E1020" s="463">
        <v>417213</v>
      </c>
    </row>
    <row r="1021" spans="1:5" x14ac:dyDescent="0.2">
      <c r="A1021" s="460"/>
      <c r="B1021" s="460"/>
      <c r="C1021" s="460" t="s">
        <v>693</v>
      </c>
      <c r="D1021" s="463">
        <v>104425.076</v>
      </c>
      <c r="E1021" s="463">
        <v>163720.546</v>
      </c>
    </row>
    <row r="1022" spans="1:5" x14ac:dyDescent="0.2">
      <c r="A1022" s="460">
        <v>4805931000</v>
      </c>
      <c r="B1022" s="460" t="s">
        <v>1038</v>
      </c>
      <c r="C1022" s="460" t="s">
        <v>707</v>
      </c>
      <c r="D1022" s="463">
        <v>141769.83300000001</v>
      </c>
      <c r="E1022" s="463">
        <v>30999.5</v>
      </c>
    </row>
    <row r="1023" spans="1:5" x14ac:dyDescent="0.2">
      <c r="A1023" s="460"/>
      <c r="B1023" s="460"/>
      <c r="C1023" s="460" t="s">
        <v>698</v>
      </c>
      <c r="D1023" s="463">
        <v>46490.677000000003</v>
      </c>
      <c r="E1023" s="463">
        <v>21812.469000000001</v>
      </c>
    </row>
    <row r="1024" spans="1:5" x14ac:dyDescent="0.2">
      <c r="A1024" s="460"/>
      <c r="B1024" s="460"/>
      <c r="C1024" s="460" t="s">
        <v>687</v>
      </c>
      <c r="D1024" s="463">
        <v>44243.74</v>
      </c>
      <c r="E1024" s="463">
        <v>56032</v>
      </c>
    </row>
    <row r="1025" spans="1:5" x14ac:dyDescent="0.2">
      <c r="A1025" s="460"/>
      <c r="B1025" s="460"/>
      <c r="C1025" s="460" t="s">
        <v>688</v>
      </c>
      <c r="D1025" s="463">
        <v>24876.365000000002</v>
      </c>
      <c r="E1025" s="463">
        <v>8163.03</v>
      </c>
    </row>
    <row r="1026" spans="1:5" x14ac:dyDescent="0.2">
      <c r="A1026" s="460"/>
      <c r="B1026" s="460"/>
      <c r="C1026" s="460" t="s">
        <v>716</v>
      </c>
      <c r="D1026" s="463">
        <v>55125.739000000001</v>
      </c>
      <c r="E1026" s="463">
        <v>8511</v>
      </c>
    </row>
    <row r="1027" spans="1:5" x14ac:dyDescent="0.2">
      <c r="A1027" s="460"/>
      <c r="B1027" s="460"/>
      <c r="C1027" s="460" t="s">
        <v>737</v>
      </c>
      <c r="D1027" s="463">
        <v>5764.9970000000003</v>
      </c>
      <c r="E1027" s="463">
        <v>2005</v>
      </c>
    </row>
    <row r="1028" spans="1:5" x14ac:dyDescent="0.2">
      <c r="A1028" s="460">
        <v>4805932000</v>
      </c>
      <c r="B1028" s="460" t="s">
        <v>1017</v>
      </c>
      <c r="C1028" s="460" t="s">
        <v>707</v>
      </c>
      <c r="D1028" s="463">
        <v>110062.963</v>
      </c>
      <c r="E1028" s="463">
        <v>185386</v>
      </c>
    </row>
    <row r="1029" spans="1:5" x14ac:dyDescent="0.2">
      <c r="A1029" s="460"/>
      <c r="B1029" s="460"/>
      <c r="C1029" s="460" t="s">
        <v>692</v>
      </c>
      <c r="D1029" s="463">
        <v>432490.46</v>
      </c>
      <c r="E1029" s="463">
        <v>396641</v>
      </c>
    </row>
    <row r="1030" spans="1:5" x14ac:dyDescent="0.2">
      <c r="A1030" s="460"/>
      <c r="B1030" s="460"/>
      <c r="C1030" s="460" t="s">
        <v>698</v>
      </c>
      <c r="D1030" s="463">
        <v>98197.59</v>
      </c>
      <c r="E1030" s="463">
        <v>147252</v>
      </c>
    </row>
    <row r="1031" spans="1:5" x14ac:dyDescent="0.2">
      <c r="A1031" s="460"/>
      <c r="B1031" s="460"/>
      <c r="C1031" s="460" t="s">
        <v>803</v>
      </c>
      <c r="D1031" s="463">
        <v>98237.006999999998</v>
      </c>
      <c r="E1031" s="463">
        <v>118858</v>
      </c>
    </row>
    <row r="1032" spans="1:5" x14ac:dyDescent="0.2">
      <c r="A1032" s="460"/>
      <c r="B1032" s="460"/>
      <c r="C1032" s="460" t="s">
        <v>687</v>
      </c>
      <c r="D1032" s="463">
        <v>27856.629000000001</v>
      </c>
      <c r="E1032" s="463">
        <v>34201</v>
      </c>
    </row>
    <row r="1033" spans="1:5" x14ac:dyDescent="0.2">
      <c r="A1033" s="460"/>
      <c r="B1033" s="460"/>
      <c r="C1033" s="460" t="s">
        <v>693</v>
      </c>
      <c r="D1033" s="463">
        <v>166.58699999999999</v>
      </c>
      <c r="E1033" s="463">
        <v>16.186</v>
      </c>
    </row>
    <row r="1034" spans="1:5" x14ac:dyDescent="0.2">
      <c r="A1034" s="460"/>
      <c r="B1034" s="460"/>
      <c r="C1034" s="460" t="s">
        <v>712</v>
      </c>
      <c r="D1034" s="463">
        <v>18697.134999999998</v>
      </c>
      <c r="E1034" s="463">
        <v>20002</v>
      </c>
    </row>
    <row r="1035" spans="1:5" x14ac:dyDescent="0.2">
      <c r="A1035" s="460">
        <v>4805933000</v>
      </c>
      <c r="B1035" s="460" t="s">
        <v>917</v>
      </c>
      <c r="C1035" s="460" t="s">
        <v>713</v>
      </c>
      <c r="D1035" s="463">
        <v>27295.51</v>
      </c>
      <c r="E1035" s="463">
        <v>45812.7</v>
      </c>
    </row>
    <row r="1036" spans="1:5" x14ac:dyDescent="0.2">
      <c r="A1036" s="460">
        <v>4805939000</v>
      </c>
      <c r="B1036" s="460" t="s">
        <v>1018</v>
      </c>
      <c r="C1036" s="460" t="s">
        <v>698</v>
      </c>
      <c r="D1036" s="463">
        <v>128148.84299999999</v>
      </c>
      <c r="E1036" s="463">
        <v>241602</v>
      </c>
    </row>
    <row r="1037" spans="1:5" x14ac:dyDescent="0.2">
      <c r="A1037" s="460"/>
      <c r="B1037" s="460"/>
      <c r="C1037" s="460" t="s">
        <v>689</v>
      </c>
      <c r="D1037" s="463">
        <v>13451.648999999999</v>
      </c>
      <c r="E1037" s="463">
        <v>1670.376</v>
      </c>
    </row>
    <row r="1038" spans="1:5" x14ac:dyDescent="0.2">
      <c r="A1038" s="460"/>
      <c r="B1038" s="460"/>
      <c r="C1038" s="460" t="s">
        <v>739</v>
      </c>
      <c r="D1038" s="463">
        <v>20324.507000000001</v>
      </c>
      <c r="E1038" s="463">
        <v>18588</v>
      </c>
    </row>
    <row r="1039" spans="1:5" x14ac:dyDescent="0.2">
      <c r="A1039" s="460"/>
      <c r="B1039" s="460"/>
      <c r="C1039" s="460" t="s">
        <v>712</v>
      </c>
      <c r="D1039" s="463">
        <v>86652.786999999997</v>
      </c>
      <c r="E1039" s="463">
        <v>26278.45</v>
      </c>
    </row>
    <row r="1040" spans="1:5" x14ac:dyDescent="0.2">
      <c r="A1040" s="460"/>
      <c r="B1040" s="460"/>
      <c r="C1040" s="460" t="s">
        <v>691</v>
      </c>
      <c r="D1040" s="463">
        <v>453.59899999999999</v>
      </c>
      <c r="E1040" s="463">
        <v>11.513999999999999</v>
      </c>
    </row>
    <row r="1041" spans="1:5" x14ac:dyDescent="0.2">
      <c r="A1041" s="460"/>
      <c r="B1041" s="460"/>
      <c r="C1041" s="460" t="s">
        <v>716</v>
      </c>
      <c r="D1041" s="463">
        <v>19331.400000000001</v>
      </c>
      <c r="E1041" s="463">
        <v>18000</v>
      </c>
    </row>
    <row r="1042" spans="1:5" x14ac:dyDescent="0.2">
      <c r="A1042" s="460"/>
      <c r="B1042" s="460"/>
      <c r="C1042" s="460" t="s">
        <v>806</v>
      </c>
      <c r="D1042" s="463">
        <v>65.713999999999999</v>
      </c>
      <c r="E1042" s="463">
        <v>423.779</v>
      </c>
    </row>
    <row r="1043" spans="1:5" x14ac:dyDescent="0.2">
      <c r="A1043" s="460">
        <v>4806100000</v>
      </c>
      <c r="B1043" s="460" t="s">
        <v>633</v>
      </c>
      <c r="C1043" s="460" t="s">
        <v>698</v>
      </c>
      <c r="D1043" s="463">
        <v>1449.4259999999999</v>
      </c>
      <c r="E1043" s="463">
        <v>193.30799999999999</v>
      </c>
    </row>
    <row r="1044" spans="1:5" x14ac:dyDescent="0.2">
      <c r="A1044" s="460"/>
      <c r="B1044" s="460"/>
      <c r="C1044" s="460" t="s">
        <v>689</v>
      </c>
      <c r="D1044" s="463">
        <v>50894.595000000001</v>
      </c>
      <c r="E1044" s="463">
        <v>4338.2479999999996</v>
      </c>
    </row>
    <row r="1045" spans="1:5" x14ac:dyDescent="0.2">
      <c r="A1045" s="460"/>
      <c r="B1045" s="460"/>
      <c r="C1045" s="460" t="s">
        <v>687</v>
      </c>
      <c r="D1045" s="463">
        <v>4811.6790000000001</v>
      </c>
      <c r="E1045" s="463">
        <v>1081.8710000000001</v>
      </c>
    </row>
    <row r="1046" spans="1:5" x14ac:dyDescent="0.2">
      <c r="A1046" s="460"/>
      <c r="B1046" s="460"/>
      <c r="C1046" s="460" t="s">
        <v>693</v>
      </c>
      <c r="D1046" s="463">
        <v>15712.25</v>
      </c>
      <c r="E1046" s="463">
        <v>3884</v>
      </c>
    </row>
    <row r="1047" spans="1:5" x14ac:dyDescent="0.2">
      <c r="A1047" s="460">
        <v>4806200000</v>
      </c>
      <c r="B1047" s="460" t="s">
        <v>1019</v>
      </c>
      <c r="C1047" s="460" t="s">
        <v>707</v>
      </c>
      <c r="D1047" s="463">
        <v>37984.942999999999</v>
      </c>
      <c r="E1047" s="463">
        <v>21302</v>
      </c>
    </row>
    <row r="1048" spans="1:5" x14ac:dyDescent="0.2">
      <c r="A1048" s="460"/>
      <c r="B1048" s="460"/>
      <c r="C1048" s="460" t="s">
        <v>708</v>
      </c>
      <c r="D1048" s="463">
        <v>17066.84</v>
      </c>
      <c r="E1048" s="463">
        <v>11247</v>
      </c>
    </row>
    <row r="1049" spans="1:5" x14ac:dyDescent="0.2">
      <c r="A1049" s="460"/>
      <c r="B1049" s="460"/>
      <c r="C1049" s="460" t="s">
        <v>698</v>
      </c>
      <c r="D1049" s="463">
        <v>121894.783</v>
      </c>
      <c r="E1049" s="463">
        <v>82349.225999999995</v>
      </c>
    </row>
    <row r="1050" spans="1:5" s="334" customFormat="1" ht="12.75" customHeight="1" x14ac:dyDescent="0.2">
      <c r="A1050" s="571" t="s">
        <v>985</v>
      </c>
      <c r="B1050" s="572"/>
      <c r="C1050" s="573"/>
      <c r="D1050" s="574"/>
      <c r="E1050" s="574" t="s">
        <v>1578</v>
      </c>
    </row>
    <row r="1051" spans="1:5" x14ac:dyDescent="0.2">
      <c r="A1051" s="460"/>
      <c r="B1051" s="460"/>
      <c r="C1051" s="460" t="s">
        <v>689</v>
      </c>
      <c r="D1051" s="463">
        <v>56560.141000000003</v>
      </c>
      <c r="E1051" s="463">
        <v>8634.5</v>
      </c>
    </row>
    <row r="1052" spans="1:5" x14ac:dyDescent="0.2">
      <c r="A1052" s="460"/>
      <c r="B1052" s="460"/>
      <c r="C1052" s="460" t="s">
        <v>687</v>
      </c>
      <c r="D1052" s="463">
        <v>111402.814</v>
      </c>
      <c r="E1052" s="463">
        <v>41587.807999999997</v>
      </c>
    </row>
    <row r="1053" spans="1:5" x14ac:dyDescent="0.2">
      <c r="A1053" s="460"/>
      <c r="B1053" s="460"/>
      <c r="C1053" s="460" t="s">
        <v>693</v>
      </c>
      <c r="D1053" s="463">
        <v>321458.20199999999</v>
      </c>
      <c r="E1053" s="463">
        <v>170351.75</v>
      </c>
    </row>
    <row r="1054" spans="1:5" x14ac:dyDescent="0.2">
      <c r="A1054" s="460"/>
      <c r="B1054" s="460"/>
      <c r="C1054" s="460" t="s">
        <v>748</v>
      </c>
      <c r="D1054" s="463">
        <v>111361.356</v>
      </c>
      <c r="E1054" s="463">
        <v>62250.720000000001</v>
      </c>
    </row>
    <row r="1055" spans="1:5" x14ac:dyDescent="0.2">
      <c r="A1055" s="460"/>
      <c r="B1055" s="460"/>
      <c r="C1055" s="460" t="s">
        <v>712</v>
      </c>
      <c r="D1055" s="463">
        <v>353171.69</v>
      </c>
      <c r="E1055" s="463">
        <v>197708.70499999999</v>
      </c>
    </row>
    <row r="1056" spans="1:5" x14ac:dyDescent="0.2">
      <c r="A1056" s="460"/>
      <c r="B1056" s="460"/>
      <c r="C1056" s="460" t="s">
        <v>722</v>
      </c>
      <c r="D1056" s="463">
        <v>2259.8809999999999</v>
      </c>
      <c r="E1056" s="463">
        <v>494.42399999999998</v>
      </c>
    </row>
    <row r="1057" spans="1:5" x14ac:dyDescent="0.2">
      <c r="A1057" s="460"/>
      <c r="B1057" s="460"/>
      <c r="C1057" s="460" t="s">
        <v>691</v>
      </c>
      <c r="D1057" s="463">
        <v>33989.917999999998</v>
      </c>
      <c r="E1057" s="463">
        <v>21864</v>
      </c>
    </row>
    <row r="1058" spans="1:5" x14ac:dyDescent="0.2">
      <c r="A1058" s="460"/>
      <c r="B1058" s="460"/>
      <c r="C1058" s="460" t="s">
        <v>742</v>
      </c>
      <c r="D1058" s="463">
        <v>48066.987000000001</v>
      </c>
      <c r="E1058" s="463">
        <v>33360</v>
      </c>
    </row>
    <row r="1059" spans="1:5" x14ac:dyDescent="0.2">
      <c r="A1059" s="460"/>
      <c r="B1059" s="460"/>
      <c r="C1059" s="460" t="s">
        <v>725</v>
      </c>
      <c r="D1059" s="463">
        <v>104213.54</v>
      </c>
      <c r="E1059" s="463">
        <v>74779</v>
      </c>
    </row>
    <row r="1060" spans="1:5" x14ac:dyDescent="0.2">
      <c r="A1060" s="460"/>
      <c r="B1060" s="460"/>
      <c r="C1060" s="460" t="s">
        <v>716</v>
      </c>
      <c r="D1060" s="463">
        <v>119523.49099999999</v>
      </c>
      <c r="E1060" s="463">
        <v>49588</v>
      </c>
    </row>
    <row r="1061" spans="1:5" x14ac:dyDescent="0.2">
      <c r="A1061" s="460">
        <v>4806300000</v>
      </c>
      <c r="B1061" s="460" t="s">
        <v>1020</v>
      </c>
      <c r="C1061" s="460" t="s">
        <v>707</v>
      </c>
      <c r="D1061" s="463">
        <v>113220.23299999999</v>
      </c>
      <c r="E1061" s="463">
        <v>34762.752</v>
      </c>
    </row>
    <row r="1062" spans="1:5" x14ac:dyDescent="0.2">
      <c r="A1062" s="460"/>
      <c r="B1062" s="460"/>
      <c r="C1062" s="460" t="s">
        <v>698</v>
      </c>
      <c r="D1062" s="463">
        <v>775247.13399999996</v>
      </c>
      <c r="E1062" s="463">
        <v>283113.35399999999</v>
      </c>
    </row>
    <row r="1063" spans="1:5" x14ac:dyDescent="0.2">
      <c r="A1063" s="460"/>
      <c r="B1063" s="460"/>
      <c r="C1063" s="460" t="s">
        <v>689</v>
      </c>
      <c r="D1063" s="463">
        <v>365.673</v>
      </c>
      <c r="E1063" s="463">
        <v>112.54900000000001</v>
      </c>
    </row>
    <row r="1064" spans="1:5" x14ac:dyDescent="0.2">
      <c r="A1064" s="460"/>
      <c r="B1064" s="460"/>
      <c r="C1064" s="460" t="s">
        <v>687</v>
      </c>
      <c r="D1064" s="463">
        <v>76.866</v>
      </c>
      <c r="E1064" s="463">
        <v>4.5339999999999998</v>
      </c>
    </row>
    <row r="1065" spans="1:5" x14ac:dyDescent="0.2">
      <c r="A1065" s="460"/>
      <c r="B1065" s="460"/>
      <c r="C1065" s="460" t="s">
        <v>693</v>
      </c>
      <c r="D1065" s="463">
        <v>50119.171000000002</v>
      </c>
      <c r="E1065" s="463">
        <v>16293.254000000001</v>
      </c>
    </row>
    <row r="1066" spans="1:5" x14ac:dyDescent="0.2">
      <c r="A1066" s="460"/>
      <c r="B1066" s="460"/>
      <c r="C1066" s="460" t="s">
        <v>691</v>
      </c>
      <c r="D1066" s="463">
        <v>52542.495000000003</v>
      </c>
      <c r="E1066" s="463">
        <v>17838.330000000002</v>
      </c>
    </row>
    <row r="1067" spans="1:5" x14ac:dyDescent="0.2">
      <c r="A1067" s="460"/>
      <c r="B1067" s="460"/>
      <c r="C1067" s="460" t="s">
        <v>806</v>
      </c>
      <c r="D1067" s="463">
        <v>4187.1099999999997</v>
      </c>
      <c r="E1067" s="463">
        <v>856</v>
      </c>
    </row>
    <row r="1068" spans="1:5" x14ac:dyDescent="0.2">
      <c r="A1068" s="460">
        <v>4806400000</v>
      </c>
      <c r="B1068" s="460" t="s">
        <v>634</v>
      </c>
      <c r="C1068" s="460" t="s">
        <v>707</v>
      </c>
      <c r="D1068" s="463">
        <v>38242.989000000001</v>
      </c>
      <c r="E1068" s="463">
        <v>11490.146000000001</v>
      </c>
    </row>
    <row r="1069" spans="1:5" x14ac:dyDescent="0.2">
      <c r="A1069" s="460"/>
      <c r="B1069" s="460"/>
      <c r="C1069" s="460" t="s">
        <v>733</v>
      </c>
      <c r="D1069" s="463">
        <v>160764.84099999999</v>
      </c>
      <c r="E1069" s="463">
        <v>81196</v>
      </c>
    </row>
    <row r="1070" spans="1:5" x14ac:dyDescent="0.2">
      <c r="A1070" s="460"/>
      <c r="B1070" s="460"/>
      <c r="C1070" s="460" t="s">
        <v>698</v>
      </c>
      <c r="D1070" s="463">
        <v>63295.957000000002</v>
      </c>
      <c r="E1070" s="463">
        <v>29952.646000000001</v>
      </c>
    </row>
    <row r="1071" spans="1:5" x14ac:dyDescent="0.2">
      <c r="A1071" s="460"/>
      <c r="B1071" s="460"/>
      <c r="C1071" s="460" t="s">
        <v>695</v>
      </c>
      <c r="D1071" s="463">
        <v>41.042000000000002</v>
      </c>
      <c r="E1071" s="463">
        <v>58.886000000000003</v>
      </c>
    </row>
    <row r="1072" spans="1:5" x14ac:dyDescent="0.2">
      <c r="A1072" s="460"/>
      <c r="B1072" s="460"/>
      <c r="C1072" s="460" t="s">
        <v>689</v>
      </c>
      <c r="D1072" s="463">
        <v>41.517000000000003</v>
      </c>
      <c r="E1072" s="463">
        <v>1.4530000000000001</v>
      </c>
    </row>
    <row r="1073" spans="1:5" x14ac:dyDescent="0.2">
      <c r="A1073" s="460"/>
      <c r="B1073" s="460"/>
      <c r="C1073" s="460" t="s">
        <v>687</v>
      </c>
      <c r="D1073" s="463">
        <v>10.903</v>
      </c>
      <c r="E1073" s="463">
        <v>0.83299999999999996</v>
      </c>
    </row>
    <row r="1074" spans="1:5" x14ac:dyDescent="0.2">
      <c r="A1074" s="460"/>
      <c r="B1074" s="460"/>
      <c r="C1074" s="460" t="s">
        <v>721</v>
      </c>
      <c r="D1074" s="463">
        <v>10.082000000000001</v>
      </c>
      <c r="E1074" s="463">
        <v>0.27300000000000002</v>
      </c>
    </row>
    <row r="1075" spans="1:5" x14ac:dyDescent="0.2">
      <c r="A1075" s="460"/>
      <c r="B1075" s="460"/>
      <c r="C1075" s="460" t="s">
        <v>712</v>
      </c>
      <c r="D1075" s="463">
        <v>393837.71899999998</v>
      </c>
      <c r="E1075" s="463">
        <v>210309</v>
      </c>
    </row>
    <row r="1076" spans="1:5" x14ac:dyDescent="0.2">
      <c r="A1076" s="460"/>
      <c r="B1076" s="460"/>
      <c r="C1076" s="460" t="s">
        <v>688</v>
      </c>
      <c r="D1076" s="463">
        <v>42150.502</v>
      </c>
      <c r="E1076" s="463">
        <v>20422</v>
      </c>
    </row>
    <row r="1077" spans="1:5" x14ac:dyDescent="0.2">
      <c r="A1077" s="460">
        <v>4807000000</v>
      </c>
      <c r="B1077" s="460" t="s">
        <v>1021</v>
      </c>
      <c r="C1077" s="460" t="s">
        <v>707</v>
      </c>
      <c r="D1077" s="463">
        <v>497365.11499999999</v>
      </c>
      <c r="E1077" s="463">
        <v>645648</v>
      </c>
    </row>
    <row r="1078" spans="1:5" x14ac:dyDescent="0.2">
      <c r="A1078" s="460"/>
      <c r="B1078" s="460"/>
      <c r="C1078" s="460" t="s">
        <v>706</v>
      </c>
      <c r="D1078" s="463">
        <v>8372.4</v>
      </c>
      <c r="E1078" s="463">
        <v>22800</v>
      </c>
    </row>
    <row r="1079" spans="1:5" x14ac:dyDescent="0.2">
      <c r="A1079" s="460"/>
      <c r="B1079" s="460"/>
      <c r="C1079" s="460" t="s">
        <v>692</v>
      </c>
      <c r="D1079" s="463">
        <v>412.83800000000002</v>
      </c>
      <c r="E1079" s="463">
        <v>132.17500000000001</v>
      </c>
    </row>
    <row r="1080" spans="1:5" x14ac:dyDescent="0.2">
      <c r="A1080" s="460"/>
      <c r="B1080" s="460"/>
      <c r="C1080" s="460" t="s">
        <v>698</v>
      </c>
      <c r="D1080" s="463">
        <v>137916.30799999999</v>
      </c>
      <c r="E1080" s="463">
        <v>167295.47399999999</v>
      </c>
    </row>
    <row r="1081" spans="1:5" x14ac:dyDescent="0.2">
      <c r="A1081" s="460"/>
      <c r="B1081" s="460"/>
      <c r="C1081" s="460" t="s">
        <v>689</v>
      </c>
      <c r="D1081" s="463">
        <v>36.270000000000003</v>
      </c>
      <c r="E1081" s="463">
        <v>95</v>
      </c>
    </row>
    <row r="1082" spans="1:5" x14ac:dyDescent="0.2">
      <c r="A1082" s="460"/>
      <c r="B1082" s="460"/>
      <c r="C1082" s="460" t="s">
        <v>687</v>
      </c>
      <c r="D1082" s="463">
        <v>6791.79</v>
      </c>
      <c r="E1082" s="463">
        <v>572.22199999999998</v>
      </c>
    </row>
    <row r="1083" spans="1:5" x14ac:dyDescent="0.2">
      <c r="A1083" s="460"/>
      <c r="B1083" s="460"/>
      <c r="C1083" s="460" t="s">
        <v>693</v>
      </c>
      <c r="D1083" s="463">
        <v>804.39300000000003</v>
      </c>
      <c r="E1083" s="463">
        <v>115.069</v>
      </c>
    </row>
    <row r="1084" spans="1:5" x14ac:dyDescent="0.2">
      <c r="A1084" s="460"/>
      <c r="B1084" s="460"/>
      <c r="C1084" s="460" t="s">
        <v>712</v>
      </c>
      <c r="D1084" s="463">
        <v>188.38800000000001</v>
      </c>
      <c r="E1084" s="463">
        <v>115</v>
      </c>
    </row>
    <row r="1085" spans="1:5" x14ac:dyDescent="0.2">
      <c r="A1085" s="460"/>
      <c r="B1085" s="460"/>
      <c r="C1085" s="460" t="s">
        <v>715</v>
      </c>
      <c r="D1085" s="463">
        <v>49433.900999999998</v>
      </c>
      <c r="E1085" s="463">
        <v>88341</v>
      </c>
    </row>
    <row r="1086" spans="1:5" s="334" customFormat="1" ht="12.75" customHeight="1" x14ac:dyDescent="0.2">
      <c r="A1086" s="571" t="s">
        <v>985</v>
      </c>
      <c r="B1086" s="572"/>
      <c r="C1086" s="573"/>
      <c r="D1086" s="574"/>
      <c r="E1086" s="574" t="s">
        <v>1578</v>
      </c>
    </row>
    <row r="1087" spans="1:5" x14ac:dyDescent="0.2">
      <c r="A1087" s="460"/>
      <c r="B1087" s="460"/>
      <c r="C1087" s="460" t="s">
        <v>807</v>
      </c>
      <c r="D1087" s="463">
        <v>3551.6190000000001</v>
      </c>
      <c r="E1087" s="463">
        <v>72</v>
      </c>
    </row>
    <row r="1088" spans="1:5" x14ac:dyDescent="0.2">
      <c r="A1088" s="460">
        <v>4808100000</v>
      </c>
      <c r="B1088" s="460" t="s">
        <v>965</v>
      </c>
      <c r="C1088" s="460" t="s">
        <v>707</v>
      </c>
      <c r="D1088" s="463">
        <v>19712.238000000001</v>
      </c>
      <c r="E1088" s="463">
        <v>54452</v>
      </c>
    </row>
    <row r="1089" spans="1:5" x14ac:dyDescent="0.2">
      <c r="A1089" s="460"/>
      <c r="B1089" s="460"/>
      <c r="C1089" s="460" t="s">
        <v>696</v>
      </c>
      <c r="D1089" s="463">
        <v>110952.50199999999</v>
      </c>
      <c r="E1089" s="463">
        <v>53198.101999999999</v>
      </c>
    </row>
    <row r="1090" spans="1:5" x14ac:dyDescent="0.2">
      <c r="A1090" s="460"/>
      <c r="B1090" s="460"/>
      <c r="C1090" s="460" t="s">
        <v>692</v>
      </c>
      <c r="D1090" s="463">
        <v>363790.56900000002</v>
      </c>
      <c r="E1090" s="463">
        <v>200058.78899999999</v>
      </c>
    </row>
    <row r="1091" spans="1:5" x14ac:dyDescent="0.2">
      <c r="A1091" s="460"/>
      <c r="B1091" s="460"/>
      <c r="C1091" s="460" t="s">
        <v>698</v>
      </c>
      <c r="D1091" s="463">
        <v>615052.81599999999</v>
      </c>
      <c r="E1091" s="463">
        <v>273682.92300000001</v>
      </c>
    </row>
    <row r="1092" spans="1:5" x14ac:dyDescent="0.2">
      <c r="A1092" s="460"/>
      <c r="B1092" s="460"/>
      <c r="C1092" s="460" t="s">
        <v>700</v>
      </c>
      <c r="D1092" s="463">
        <v>43514.006000000001</v>
      </c>
      <c r="E1092" s="463">
        <v>21121.45</v>
      </c>
    </row>
    <row r="1093" spans="1:5" x14ac:dyDescent="0.2">
      <c r="A1093" s="460"/>
      <c r="B1093" s="460"/>
      <c r="C1093" s="460" t="s">
        <v>687</v>
      </c>
      <c r="D1093" s="463">
        <v>5545.8410000000003</v>
      </c>
      <c r="E1093" s="463">
        <v>3469.6909999999998</v>
      </c>
    </row>
    <row r="1094" spans="1:5" x14ac:dyDescent="0.2">
      <c r="A1094" s="460"/>
      <c r="B1094" s="460"/>
      <c r="C1094" s="460" t="s">
        <v>693</v>
      </c>
      <c r="D1094" s="463">
        <v>91.626999999999995</v>
      </c>
      <c r="E1094" s="463">
        <v>8.9039999999999999</v>
      </c>
    </row>
    <row r="1095" spans="1:5" x14ac:dyDescent="0.2">
      <c r="A1095" s="460"/>
      <c r="B1095" s="460"/>
      <c r="C1095" s="460" t="s">
        <v>712</v>
      </c>
      <c r="D1095" s="463">
        <v>371.21699999999998</v>
      </c>
      <c r="E1095" s="463">
        <v>120.307</v>
      </c>
    </row>
    <row r="1096" spans="1:5" x14ac:dyDescent="0.2">
      <c r="A1096" s="460"/>
      <c r="B1096" s="460"/>
      <c r="C1096" s="460" t="s">
        <v>688</v>
      </c>
      <c r="D1096" s="463">
        <v>649.35199999999998</v>
      </c>
      <c r="E1096" s="463">
        <v>347.01499999999999</v>
      </c>
    </row>
    <row r="1097" spans="1:5" x14ac:dyDescent="0.2">
      <c r="A1097" s="460"/>
      <c r="B1097" s="460"/>
      <c r="C1097" s="460" t="s">
        <v>715</v>
      </c>
      <c r="D1097" s="463">
        <v>1514.559</v>
      </c>
      <c r="E1097" s="463">
        <v>4545</v>
      </c>
    </row>
    <row r="1098" spans="1:5" x14ac:dyDescent="0.2">
      <c r="A1098" s="460"/>
      <c r="B1098" s="460"/>
      <c r="C1098" s="460" t="s">
        <v>724</v>
      </c>
      <c r="D1098" s="463">
        <v>1835.1279999999999</v>
      </c>
      <c r="E1098" s="463">
        <v>3088</v>
      </c>
    </row>
    <row r="1099" spans="1:5" x14ac:dyDescent="0.2">
      <c r="A1099" s="460"/>
      <c r="B1099" s="460"/>
      <c r="C1099" s="460" t="s">
        <v>749</v>
      </c>
      <c r="D1099" s="463">
        <v>3386.7809999999999</v>
      </c>
      <c r="E1099" s="463">
        <v>10906</v>
      </c>
    </row>
    <row r="1100" spans="1:5" x14ac:dyDescent="0.2">
      <c r="A1100" s="460">
        <v>4808400000</v>
      </c>
      <c r="B1100" s="460" t="s">
        <v>1100</v>
      </c>
      <c r="C1100" s="460" t="s">
        <v>733</v>
      </c>
      <c r="D1100" s="463">
        <v>838809.74300000002</v>
      </c>
      <c r="E1100" s="463">
        <v>909904</v>
      </c>
    </row>
    <row r="1101" spans="1:5" x14ac:dyDescent="0.2">
      <c r="A1101" s="460"/>
      <c r="B1101" s="460"/>
      <c r="C1101" s="460" t="s">
        <v>692</v>
      </c>
      <c r="D1101" s="463">
        <v>3537.1680000000001</v>
      </c>
      <c r="E1101" s="463">
        <v>1429.1369999999999</v>
      </c>
    </row>
    <row r="1102" spans="1:5" x14ac:dyDescent="0.2">
      <c r="A1102" s="460"/>
      <c r="B1102" s="460"/>
      <c r="C1102" s="460" t="s">
        <v>698</v>
      </c>
      <c r="D1102" s="463">
        <v>808724.39199999999</v>
      </c>
      <c r="E1102" s="463">
        <v>274213.99900000001</v>
      </c>
    </row>
    <row r="1103" spans="1:5" x14ac:dyDescent="0.2">
      <c r="A1103" s="460"/>
      <c r="B1103" s="460"/>
      <c r="C1103" s="460" t="s">
        <v>689</v>
      </c>
      <c r="D1103" s="463">
        <v>4107.692</v>
      </c>
      <c r="E1103" s="463">
        <v>1146</v>
      </c>
    </row>
    <row r="1104" spans="1:5" x14ac:dyDescent="0.2">
      <c r="A1104" s="460"/>
      <c r="B1104" s="460"/>
      <c r="C1104" s="460" t="s">
        <v>687</v>
      </c>
      <c r="D1104" s="463">
        <v>118364.432</v>
      </c>
      <c r="E1104" s="463">
        <v>44006.597000000002</v>
      </c>
    </row>
    <row r="1105" spans="1:5" x14ac:dyDescent="0.2">
      <c r="A1105" s="460"/>
      <c r="B1105" s="460"/>
      <c r="C1105" s="460" t="s">
        <v>943</v>
      </c>
      <c r="D1105" s="463">
        <v>18406.759999999998</v>
      </c>
      <c r="E1105" s="463">
        <v>24800</v>
      </c>
    </row>
    <row r="1106" spans="1:5" x14ac:dyDescent="0.2">
      <c r="A1106" s="460"/>
      <c r="B1106" s="460"/>
      <c r="C1106" s="460" t="s">
        <v>693</v>
      </c>
      <c r="D1106" s="463">
        <v>131492.96599999999</v>
      </c>
      <c r="E1106" s="463">
        <v>70699.399999999994</v>
      </c>
    </row>
    <row r="1107" spans="1:5" x14ac:dyDescent="0.2">
      <c r="A1107" s="460"/>
      <c r="B1107" s="460"/>
      <c r="C1107" s="460" t="s">
        <v>712</v>
      </c>
      <c r="D1107" s="463">
        <v>2386.56</v>
      </c>
      <c r="E1107" s="463">
        <v>388.59</v>
      </c>
    </row>
    <row r="1108" spans="1:5" x14ac:dyDescent="0.2">
      <c r="A1108" s="460"/>
      <c r="B1108" s="460"/>
      <c r="C1108" s="460" t="s">
        <v>691</v>
      </c>
      <c r="D1108" s="463">
        <v>537037.22600000002</v>
      </c>
      <c r="E1108" s="463">
        <v>260612</v>
      </c>
    </row>
    <row r="1109" spans="1:5" x14ac:dyDescent="0.2">
      <c r="A1109" s="460"/>
      <c r="B1109" s="460"/>
      <c r="C1109" s="460" t="s">
        <v>742</v>
      </c>
      <c r="D1109" s="463">
        <v>13428.677</v>
      </c>
      <c r="E1109" s="463">
        <v>4467</v>
      </c>
    </row>
    <row r="1110" spans="1:5" x14ac:dyDescent="0.2">
      <c r="A1110" s="460"/>
      <c r="B1110" s="460"/>
      <c r="C1110" s="460" t="s">
        <v>716</v>
      </c>
      <c r="D1110" s="463">
        <v>22492.546999999999</v>
      </c>
      <c r="E1110" s="463">
        <v>24921</v>
      </c>
    </row>
    <row r="1111" spans="1:5" x14ac:dyDescent="0.2">
      <c r="A1111" s="460">
        <v>4808900000</v>
      </c>
      <c r="B1111" s="460" t="s">
        <v>635</v>
      </c>
      <c r="C1111" s="460" t="s">
        <v>707</v>
      </c>
      <c r="D1111" s="463">
        <v>25277.056</v>
      </c>
      <c r="E1111" s="463">
        <v>7813.692</v>
      </c>
    </row>
    <row r="1112" spans="1:5" x14ac:dyDescent="0.2">
      <c r="A1112" s="460"/>
      <c r="B1112" s="460"/>
      <c r="C1112" s="460" t="s">
        <v>696</v>
      </c>
      <c r="D1112" s="463">
        <v>18830.146000000001</v>
      </c>
      <c r="E1112" s="463">
        <v>10043.602000000001</v>
      </c>
    </row>
    <row r="1113" spans="1:5" x14ac:dyDescent="0.2">
      <c r="A1113" s="460"/>
      <c r="B1113" s="460"/>
      <c r="C1113" s="460" t="s">
        <v>706</v>
      </c>
      <c r="D1113" s="463">
        <v>10846.48</v>
      </c>
      <c r="E1113" s="463">
        <v>25640</v>
      </c>
    </row>
    <row r="1114" spans="1:5" x14ac:dyDescent="0.2">
      <c r="A1114" s="460"/>
      <c r="B1114" s="460"/>
      <c r="C1114" s="460" t="s">
        <v>692</v>
      </c>
      <c r="D1114" s="463">
        <v>247061.06599999999</v>
      </c>
      <c r="E1114" s="463">
        <v>124033.94500000001</v>
      </c>
    </row>
    <row r="1115" spans="1:5" x14ac:dyDescent="0.2">
      <c r="A1115" s="460"/>
      <c r="B1115" s="460"/>
      <c r="C1115" s="460" t="s">
        <v>698</v>
      </c>
      <c r="D1115" s="463">
        <v>732719.027</v>
      </c>
      <c r="E1115" s="463">
        <v>345969.86599999998</v>
      </c>
    </row>
    <row r="1116" spans="1:5" x14ac:dyDescent="0.2">
      <c r="A1116" s="460"/>
      <c r="B1116" s="460"/>
      <c r="C1116" s="460" t="s">
        <v>695</v>
      </c>
      <c r="D1116" s="463">
        <v>43.642000000000003</v>
      </c>
      <c r="E1116" s="463">
        <v>56.95</v>
      </c>
    </row>
    <row r="1117" spans="1:5" x14ac:dyDescent="0.2">
      <c r="A1117" s="460"/>
      <c r="B1117" s="460"/>
      <c r="C1117" s="460" t="s">
        <v>689</v>
      </c>
      <c r="D1117" s="463">
        <v>87.393000000000001</v>
      </c>
      <c r="E1117" s="463">
        <v>5.0709999999999997</v>
      </c>
    </row>
    <row r="1118" spans="1:5" x14ac:dyDescent="0.2">
      <c r="A1118" s="460"/>
      <c r="B1118" s="460"/>
      <c r="C1118" s="460" t="s">
        <v>687</v>
      </c>
      <c r="D1118" s="463">
        <v>168931.609</v>
      </c>
      <c r="E1118" s="463">
        <v>295994.12599999999</v>
      </c>
    </row>
    <row r="1119" spans="1:5" x14ac:dyDescent="0.2">
      <c r="A1119" s="460"/>
      <c r="B1119" s="460"/>
      <c r="C1119" s="460" t="s">
        <v>693</v>
      </c>
      <c r="D1119" s="463">
        <v>17699.845000000001</v>
      </c>
      <c r="E1119" s="463">
        <v>3572</v>
      </c>
    </row>
    <row r="1120" spans="1:5" x14ac:dyDescent="0.2">
      <c r="A1120" s="460"/>
      <c r="B1120" s="460"/>
      <c r="C1120" s="460" t="s">
        <v>746</v>
      </c>
      <c r="D1120" s="463">
        <v>13.291</v>
      </c>
      <c r="E1120" s="463">
        <v>1.329</v>
      </c>
    </row>
    <row r="1121" spans="1:5" x14ac:dyDescent="0.2">
      <c r="A1121" s="460"/>
      <c r="B1121" s="460"/>
      <c r="C1121" s="460" t="s">
        <v>748</v>
      </c>
      <c r="D1121" s="463">
        <v>45962.586000000003</v>
      </c>
      <c r="E1121" s="463">
        <v>23952.15</v>
      </c>
    </row>
    <row r="1122" spans="1:5" s="334" customFormat="1" ht="12.75" customHeight="1" x14ac:dyDescent="0.2">
      <c r="A1122" s="571" t="s">
        <v>985</v>
      </c>
      <c r="B1122" s="572"/>
      <c r="C1122" s="573"/>
      <c r="D1122" s="574"/>
      <c r="E1122" s="574" t="s">
        <v>1578</v>
      </c>
    </row>
    <row r="1123" spans="1:5" x14ac:dyDescent="0.2">
      <c r="A1123" s="460"/>
      <c r="B1123" s="460"/>
      <c r="C1123" s="460" t="s">
        <v>721</v>
      </c>
      <c r="D1123" s="463">
        <v>49159.207999999999</v>
      </c>
      <c r="E1123" s="463">
        <v>2513.0770000000002</v>
      </c>
    </row>
    <row r="1124" spans="1:5" x14ac:dyDescent="0.2">
      <c r="A1124" s="460"/>
      <c r="B1124" s="460"/>
      <c r="C1124" s="460" t="s">
        <v>712</v>
      </c>
      <c r="D1124" s="463">
        <v>83621.649000000005</v>
      </c>
      <c r="E1124" s="463">
        <v>44465.9</v>
      </c>
    </row>
    <row r="1125" spans="1:5" x14ac:dyDescent="0.2">
      <c r="A1125" s="460"/>
      <c r="B1125" s="460"/>
      <c r="C1125" s="460" t="s">
        <v>688</v>
      </c>
      <c r="D1125" s="463">
        <v>4168.4840000000004</v>
      </c>
      <c r="E1125" s="463">
        <v>399.91</v>
      </c>
    </row>
    <row r="1126" spans="1:5" x14ac:dyDescent="0.2">
      <c r="A1126" s="460"/>
      <c r="B1126" s="460"/>
      <c r="C1126" s="460" t="s">
        <v>717</v>
      </c>
      <c r="D1126" s="463">
        <v>202.11600000000001</v>
      </c>
      <c r="E1126" s="463">
        <v>54.741999999999997</v>
      </c>
    </row>
    <row r="1127" spans="1:5" x14ac:dyDescent="0.2">
      <c r="A1127" s="460">
        <v>4809200000</v>
      </c>
      <c r="B1127" s="460" t="s">
        <v>636</v>
      </c>
      <c r="C1127" s="460" t="s">
        <v>707</v>
      </c>
      <c r="D1127" s="463">
        <v>594400.55099999998</v>
      </c>
      <c r="E1127" s="463">
        <v>428042.39899999998</v>
      </c>
    </row>
    <row r="1128" spans="1:5" x14ac:dyDescent="0.2">
      <c r="A1128" s="460"/>
      <c r="B1128" s="460"/>
      <c r="C1128" s="460" t="s">
        <v>706</v>
      </c>
      <c r="D1128" s="463">
        <v>303538.75900000002</v>
      </c>
      <c r="E1128" s="463">
        <v>226735</v>
      </c>
    </row>
    <row r="1129" spans="1:5" x14ac:dyDescent="0.2">
      <c r="A1129" s="460"/>
      <c r="B1129" s="460"/>
      <c r="C1129" s="460" t="s">
        <v>733</v>
      </c>
      <c r="D1129" s="463">
        <v>5704250.7960000001</v>
      </c>
      <c r="E1129" s="463">
        <v>3603713</v>
      </c>
    </row>
    <row r="1130" spans="1:5" x14ac:dyDescent="0.2">
      <c r="A1130" s="460"/>
      <c r="B1130" s="460"/>
      <c r="C1130" s="460" t="s">
        <v>692</v>
      </c>
      <c r="D1130" s="463">
        <v>40177.51</v>
      </c>
      <c r="E1130" s="463">
        <v>46956</v>
      </c>
    </row>
    <row r="1131" spans="1:5" x14ac:dyDescent="0.2">
      <c r="A1131" s="460"/>
      <c r="B1131" s="460"/>
      <c r="C1131" s="460" t="s">
        <v>698</v>
      </c>
      <c r="D1131" s="463">
        <v>10729032.101</v>
      </c>
      <c r="E1131" s="463">
        <v>6903877.8559999997</v>
      </c>
    </row>
    <row r="1132" spans="1:5" x14ac:dyDescent="0.2">
      <c r="A1132" s="460"/>
      <c r="B1132" s="460"/>
      <c r="C1132" s="460" t="s">
        <v>687</v>
      </c>
      <c r="D1132" s="463">
        <v>414308.08899999998</v>
      </c>
      <c r="E1132" s="463">
        <v>206323.878</v>
      </c>
    </row>
    <row r="1133" spans="1:5" x14ac:dyDescent="0.2">
      <c r="A1133" s="460"/>
      <c r="B1133" s="460"/>
      <c r="C1133" s="460" t="s">
        <v>720</v>
      </c>
      <c r="D1133" s="463">
        <v>104097.81</v>
      </c>
      <c r="E1133" s="463">
        <v>72363.759999999995</v>
      </c>
    </row>
    <row r="1134" spans="1:5" x14ac:dyDescent="0.2">
      <c r="A1134" s="460"/>
      <c r="B1134" s="460"/>
      <c r="C1134" s="460" t="s">
        <v>748</v>
      </c>
      <c r="D1134" s="463">
        <v>2583257.077</v>
      </c>
      <c r="E1134" s="463">
        <v>1662537.878</v>
      </c>
    </row>
    <row r="1135" spans="1:5" x14ac:dyDescent="0.2">
      <c r="A1135" s="460"/>
      <c r="B1135" s="460"/>
      <c r="C1135" s="460" t="s">
        <v>725</v>
      </c>
      <c r="D1135" s="463">
        <v>35660.188000000002</v>
      </c>
      <c r="E1135" s="463">
        <v>25884</v>
      </c>
    </row>
    <row r="1136" spans="1:5" x14ac:dyDescent="0.2">
      <c r="A1136" s="460"/>
      <c r="B1136" s="460"/>
      <c r="C1136" s="460" t="s">
        <v>740</v>
      </c>
      <c r="D1136" s="463">
        <v>46110.62</v>
      </c>
      <c r="E1136" s="463">
        <v>53326</v>
      </c>
    </row>
    <row r="1137" spans="1:5" x14ac:dyDescent="0.2">
      <c r="A1137" s="460">
        <v>4809900010</v>
      </c>
      <c r="B1137" s="460" t="s">
        <v>1022</v>
      </c>
      <c r="C1137" s="460" t="s">
        <v>698</v>
      </c>
      <c r="D1137" s="463">
        <v>74025.577000000005</v>
      </c>
      <c r="E1137" s="463">
        <v>8147.6629999999996</v>
      </c>
    </row>
    <row r="1138" spans="1:5" x14ac:dyDescent="0.2">
      <c r="A1138" s="460"/>
      <c r="B1138" s="460"/>
      <c r="C1138" s="460" t="s">
        <v>687</v>
      </c>
      <c r="D1138" s="463">
        <v>191.37799999999999</v>
      </c>
      <c r="E1138" s="463">
        <v>2.09</v>
      </c>
    </row>
    <row r="1139" spans="1:5" x14ac:dyDescent="0.2">
      <c r="A1139" s="460"/>
      <c r="B1139" s="460"/>
      <c r="C1139" s="460" t="s">
        <v>702</v>
      </c>
      <c r="D1139" s="463">
        <v>5791.1769999999997</v>
      </c>
      <c r="E1139" s="463">
        <v>297.36900000000003</v>
      </c>
    </row>
    <row r="1140" spans="1:5" x14ac:dyDescent="0.2">
      <c r="A1140" s="460">
        <v>4809900090</v>
      </c>
      <c r="B1140" s="460" t="s">
        <v>637</v>
      </c>
      <c r="C1140" s="460" t="s">
        <v>707</v>
      </c>
      <c r="D1140" s="463">
        <v>554.21600000000001</v>
      </c>
      <c r="E1140" s="463">
        <v>8.5449999999999999</v>
      </c>
    </row>
    <row r="1141" spans="1:5" x14ac:dyDescent="0.2">
      <c r="A1141" s="460"/>
      <c r="B1141" s="460"/>
      <c r="C1141" s="460" t="s">
        <v>696</v>
      </c>
      <c r="D1141" s="463">
        <v>3595</v>
      </c>
      <c r="E1141" s="463">
        <v>210</v>
      </c>
    </row>
    <row r="1142" spans="1:5" x14ac:dyDescent="0.2">
      <c r="A1142" s="460"/>
      <c r="B1142" s="460"/>
      <c r="C1142" s="460" t="s">
        <v>698</v>
      </c>
      <c r="D1142" s="463">
        <v>234162.00700000001</v>
      </c>
      <c r="E1142" s="463">
        <v>131775.04500000001</v>
      </c>
    </row>
    <row r="1143" spans="1:5" x14ac:dyDescent="0.2">
      <c r="A1143" s="460"/>
      <c r="B1143" s="460"/>
      <c r="C1143" s="460" t="s">
        <v>695</v>
      </c>
      <c r="D1143" s="463">
        <v>49734.01</v>
      </c>
      <c r="E1143" s="463">
        <v>1947.31</v>
      </c>
    </row>
    <row r="1144" spans="1:5" x14ac:dyDescent="0.2">
      <c r="A1144" s="460"/>
      <c r="B1144" s="460"/>
      <c r="C1144" s="460" t="s">
        <v>705</v>
      </c>
      <c r="D1144" s="463">
        <v>182238.61600000001</v>
      </c>
      <c r="E1144" s="463">
        <v>58419.321000000004</v>
      </c>
    </row>
    <row r="1145" spans="1:5" x14ac:dyDescent="0.2">
      <c r="A1145" s="460"/>
      <c r="B1145" s="460"/>
      <c r="C1145" s="460" t="s">
        <v>689</v>
      </c>
      <c r="D1145" s="463">
        <v>43.84</v>
      </c>
      <c r="E1145" s="463">
        <v>13.725</v>
      </c>
    </row>
    <row r="1146" spans="1:5" x14ac:dyDescent="0.2">
      <c r="A1146" s="460"/>
      <c r="B1146" s="460"/>
      <c r="C1146" s="460" t="s">
        <v>687</v>
      </c>
      <c r="D1146" s="463">
        <v>41873.228999999999</v>
      </c>
      <c r="E1146" s="463">
        <v>4003.72</v>
      </c>
    </row>
    <row r="1147" spans="1:5" x14ac:dyDescent="0.2">
      <c r="A1147" s="460"/>
      <c r="B1147" s="460"/>
      <c r="C1147" s="460" t="s">
        <v>746</v>
      </c>
      <c r="D1147" s="463">
        <v>25728.75</v>
      </c>
      <c r="E1147" s="463">
        <v>13567</v>
      </c>
    </row>
    <row r="1148" spans="1:5" x14ac:dyDescent="0.2">
      <c r="A1148" s="460"/>
      <c r="B1148" s="460"/>
      <c r="C1148" s="460" t="s">
        <v>712</v>
      </c>
      <c r="D1148" s="463">
        <v>19.581</v>
      </c>
      <c r="E1148" s="463">
        <v>0.33</v>
      </c>
    </row>
    <row r="1149" spans="1:5" x14ac:dyDescent="0.2">
      <c r="A1149" s="460"/>
      <c r="B1149" s="460"/>
      <c r="C1149" s="460" t="s">
        <v>702</v>
      </c>
      <c r="D1149" s="463">
        <v>30380.635999999999</v>
      </c>
      <c r="E1149" s="463">
        <v>1222.8150000000001</v>
      </c>
    </row>
    <row r="1150" spans="1:5" x14ac:dyDescent="0.2">
      <c r="A1150" s="460"/>
      <c r="B1150" s="460"/>
      <c r="C1150" s="460" t="s">
        <v>688</v>
      </c>
      <c r="D1150" s="463">
        <v>3375.8130000000001</v>
      </c>
      <c r="E1150" s="463">
        <v>25.503</v>
      </c>
    </row>
    <row r="1151" spans="1:5" x14ac:dyDescent="0.2">
      <c r="A1151" s="460">
        <v>4810131100</v>
      </c>
      <c r="B1151" s="460" t="s">
        <v>894</v>
      </c>
      <c r="C1151" s="460" t="s">
        <v>707</v>
      </c>
      <c r="D1151" s="463">
        <v>296619.05900000001</v>
      </c>
      <c r="E1151" s="463">
        <v>219928</v>
      </c>
    </row>
    <row r="1152" spans="1:5" x14ac:dyDescent="0.2">
      <c r="A1152" s="460"/>
      <c r="B1152" s="460"/>
      <c r="C1152" s="460" t="s">
        <v>741</v>
      </c>
      <c r="D1152" s="463">
        <v>15269.715</v>
      </c>
      <c r="E1152" s="463">
        <v>23560</v>
      </c>
    </row>
    <row r="1153" spans="1:5" x14ac:dyDescent="0.2">
      <c r="A1153" s="460"/>
      <c r="B1153" s="460"/>
      <c r="C1153" s="460" t="s">
        <v>698</v>
      </c>
      <c r="D1153" s="463">
        <v>78862.429999999993</v>
      </c>
      <c r="E1153" s="463">
        <v>90415.351999999999</v>
      </c>
    </row>
    <row r="1154" spans="1:5" x14ac:dyDescent="0.2">
      <c r="A1154" s="460"/>
      <c r="B1154" s="460"/>
      <c r="C1154" s="460" t="s">
        <v>739</v>
      </c>
      <c r="D1154" s="463">
        <v>17713.675999999999</v>
      </c>
      <c r="E1154" s="463">
        <v>10325</v>
      </c>
    </row>
    <row r="1155" spans="1:5" x14ac:dyDescent="0.2">
      <c r="A1155" s="460"/>
      <c r="B1155" s="460"/>
      <c r="C1155" s="460" t="s">
        <v>712</v>
      </c>
      <c r="D1155" s="463">
        <v>70446.206999999995</v>
      </c>
      <c r="E1155" s="463">
        <v>40935</v>
      </c>
    </row>
    <row r="1156" spans="1:5" x14ac:dyDescent="0.2">
      <c r="A1156" s="460">
        <v>4810131900</v>
      </c>
      <c r="B1156" s="460" t="s">
        <v>638</v>
      </c>
      <c r="C1156" s="460" t="s">
        <v>707</v>
      </c>
      <c r="D1156" s="463">
        <v>1634413.3970000001</v>
      </c>
      <c r="E1156" s="463">
        <v>1147886.71</v>
      </c>
    </row>
    <row r="1157" spans="1:5" x14ac:dyDescent="0.2">
      <c r="A1157" s="460"/>
      <c r="B1157" s="460"/>
      <c r="C1157" s="460" t="s">
        <v>708</v>
      </c>
      <c r="D1157" s="463">
        <v>135332.247</v>
      </c>
      <c r="E1157" s="463">
        <v>99899</v>
      </c>
    </row>
    <row r="1158" spans="1:5" s="334" customFormat="1" ht="12.75" customHeight="1" x14ac:dyDescent="0.2">
      <c r="A1158" s="571" t="s">
        <v>985</v>
      </c>
      <c r="B1158" s="572"/>
      <c r="C1158" s="573"/>
      <c r="D1158" s="574"/>
      <c r="E1158" s="574" t="s">
        <v>1578</v>
      </c>
    </row>
    <row r="1159" spans="1:5" x14ac:dyDescent="0.2">
      <c r="A1159" s="460"/>
      <c r="B1159" s="460"/>
      <c r="C1159" s="460" t="s">
        <v>741</v>
      </c>
      <c r="D1159" s="463">
        <v>794314.98800000001</v>
      </c>
      <c r="E1159" s="463">
        <v>569105</v>
      </c>
    </row>
    <row r="1160" spans="1:5" x14ac:dyDescent="0.2">
      <c r="A1160" s="460"/>
      <c r="B1160" s="460"/>
      <c r="C1160" s="460" t="s">
        <v>706</v>
      </c>
      <c r="D1160" s="463">
        <v>178219.69099999999</v>
      </c>
      <c r="E1160" s="463">
        <v>223230</v>
      </c>
    </row>
    <row r="1161" spans="1:5" x14ac:dyDescent="0.2">
      <c r="A1161" s="460"/>
      <c r="B1161" s="460"/>
      <c r="C1161" s="460" t="s">
        <v>697</v>
      </c>
      <c r="D1161" s="463">
        <v>6.93</v>
      </c>
      <c r="E1161" s="463">
        <v>1.4E-2</v>
      </c>
    </row>
    <row r="1162" spans="1:5" x14ac:dyDescent="0.2">
      <c r="A1162" s="460"/>
      <c r="B1162" s="460"/>
      <c r="C1162" s="460" t="s">
        <v>692</v>
      </c>
      <c r="D1162" s="463">
        <v>83744.153000000006</v>
      </c>
      <c r="E1162" s="463">
        <v>90726</v>
      </c>
    </row>
    <row r="1163" spans="1:5" x14ac:dyDescent="0.2">
      <c r="A1163" s="460"/>
      <c r="B1163" s="460"/>
      <c r="C1163" s="460" t="s">
        <v>698</v>
      </c>
      <c r="D1163" s="463">
        <v>538153.67599999998</v>
      </c>
      <c r="E1163" s="463">
        <v>387177.353</v>
      </c>
    </row>
    <row r="1164" spans="1:5" x14ac:dyDescent="0.2">
      <c r="A1164" s="460"/>
      <c r="B1164" s="460"/>
      <c r="C1164" s="460" t="s">
        <v>705</v>
      </c>
      <c r="D1164" s="463">
        <v>25738.959999999999</v>
      </c>
      <c r="E1164" s="463">
        <v>566</v>
      </c>
    </row>
    <row r="1165" spans="1:5" x14ac:dyDescent="0.2">
      <c r="A1165" s="460"/>
      <c r="B1165" s="460"/>
      <c r="C1165" s="460" t="s">
        <v>803</v>
      </c>
      <c r="D1165" s="463">
        <v>101629.447</v>
      </c>
      <c r="E1165" s="463">
        <v>74745</v>
      </c>
    </row>
    <row r="1166" spans="1:5" x14ac:dyDescent="0.2">
      <c r="A1166" s="460"/>
      <c r="B1166" s="460"/>
      <c r="C1166" s="460" t="s">
        <v>689</v>
      </c>
      <c r="D1166" s="463">
        <v>23250.865000000002</v>
      </c>
      <c r="E1166" s="463">
        <v>2661</v>
      </c>
    </row>
    <row r="1167" spans="1:5" x14ac:dyDescent="0.2">
      <c r="A1167" s="460"/>
      <c r="B1167" s="460"/>
      <c r="C1167" s="460" t="s">
        <v>687</v>
      </c>
      <c r="D1167" s="463">
        <v>1324869.558</v>
      </c>
      <c r="E1167" s="463">
        <v>1647933.9790000001</v>
      </c>
    </row>
    <row r="1168" spans="1:5" x14ac:dyDescent="0.2">
      <c r="A1168" s="460"/>
      <c r="B1168" s="460"/>
      <c r="C1168" s="460" t="s">
        <v>739</v>
      </c>
      <c r="D1168" s="463">
        <v>3457915.3050000002</v>
      </c>
      <c r="E1168" s="463">
        <v>4399044.5199999996</v>
      </c>
    </row>
    <row r="1169" spans="1:5" x14ac:dyDescent="0.2">
      <c r="A1169" s="460"/>
      <c r="B1169" s="460"/>
      <c r="C1169" s="460" t="s">
        <v>712</v>
      </c>
      <c r="D1169" s="463">
        <v>70215.948999999993</v>
      </c>
      <c r="E1169" s="463">
        <v>19113</v>
      </c>
    </row>
    <row r="1170" spans="1:5" x14ac:dyDescent="0.2">
      <c r="A1170" s="460"/>
      <c r="B1170" s="460"/>
      <c r="C1170" s="460" t="s">
        <v>716</v>
      </c>
      <c r="D1170" s="463">
        <v>2644957.2560000001</v>
      </c>
      <c r="E1170" s="463">
        <v>3276607.58</v>
      </c>
    </row>
    <row r="1171" spans="1:5" x14ac:dyDescent="0.2">
      <c r="A1171" s="460"/>
      <c r="B1171" s="460"/>
      <c r="C1171" s="460" t="s">
        <v>749</v>
      </c>
      <c r="D1171" s="463">
        <v>341381.69</v>
      </c>
      <c r="E1171" s="463">
        <v>407788</v>
      </c>
    </row>
    <row r="1172" spans="1:5" x14ac:dyDescent="0.2">
      <c r="A1172" s="460">
        <v>4810132000</v>
      </c>
      <c r="B1172" s="460" t="s">
        <v>918</v>
      </c>
      <c r="C1172" s="460" t="s">
        <v>707</v>
      </c>
      <c r="D1172" s="463">
        <v>48984.599000000002</v>
      </c>
      <c r="E1172" s="463">
        <v>3405.51</v>
      </c>
    </row>
    <row r="1173" spans="1:5" x14ac:dyDescent="0.2">
      <c r="A1173" s="460"/>
      <c r="B1173" s="460"/>
      <c r="C1173" s="460" t="s">
        <v>733</v>
      </c>
      <c r="D1173" s="463">
        <v>1182.902</v>
      </c>
      <c r="E1173" s="463">
        <v>2171</v>
      </c>
    </row>
    <row r="1174" spans="1:5" x14ac:dyDescent="0.2">
      <c r="A1174" s="460"/>
      <c r="B1174" s="460"/>
      <c r="C1174" s="460" t="s">
        <v>698</v>
      </c>
      <c r="D1174" s="463">
        <v>955.05899999999997</v>
      </c>
      <c r="E1174" s="463">
        <v>864.70600000000002</v>
      </c>
    </row>
    <row r="1175" spans="1:5" x14ac:dyDescent="0.2">
      <c r="A1175" s="460"/>
      <c r="B1175" s="460"/>
      <c r="C1175" s="460" t="s">
        <v>695</v>
      </c>
      <c r="D1175" s="463">
        <v>17998.845000000001</v>
      </c>
      <c r="E1175" s="463">
        <v>16293</v>
      </c>
    </row>
    <row r="1176" spans="1:5" x14ac:dyDescent="0.2">
      <c r="A1176" s="460"/>
      <c r="B1176" s="460"/>
      <c r="C1176" s="460" t="s">
        <v>687</v>
      </c>
      <c r="D1176" s="463">
        <v>3824237.5079999999</v>
      </c>
      <c r="E1176" s="463">
        <v>3425276.2779999999</v>
      </c>
    </row>
    <row r="1177" spans="1:5" x14ac:dyDescent="0.2">
      <c r="A1177" s="460"/>
      <c r="B1177" s="460"/>
      <c r="C1177" s="460" t="s">
        <v>693</v>
      </c>
      <c r="D1177" s="463">
        <v>228.33500000000001</v>
      </c>
      <c r="E1177" s="463">
        <v>13.835000000000001</v>
      </c>
    </row>
    <row r="1178" spans="1:5" x14ac:dyDescent="0.2">
      <c r="A1178" s="460"/>
      <c r="B1178" s="460"/>
      <c r="C1178" s="460" t="s">
        <v>748</v>
      </c>
      <c r="D1178" s="463">
        <v>36146.75</v>
      </c>
      <c r="E1178" s="463">
        <v>46171.1</v>
      </c>
    </row>
    <row r="1179" spans="1:5" x14ac:dyDescent="0.2">
      <c r="A1179" s="460"/>
      <c r="B1179" s="460"/>
      <c r="C1179" s="460" t="s">
        <v>712</v>
      </c>
      <c r="D1179" s="463">
        <v>32399.043000000001</v>
      </c>
      <c r="E1179" s="463">
        <v>15481.168</v>
      </c>
    </row>
    <row r="1180" spans="1:5" x14ac:dyDescent="0.2">
      <c r="A1180" s="460"/>
      <c r="B1180" s="460"/>
      <c r="C1180" s="460" t="s">
        <v>702</v>
      </c>
      <c r="D1180" s="463">
        <v>500.21</v>
      </c>
      <c r="E1180" s="463">
        <v>8.9120000000000008</v>
      </c>
    </row>
    <row r="1181" spans="1:5" x14ac:dyDescent="0.2">
      <c r="A1181" s="460"/>
      <c r="B1181" s="460"/>
      <c r="C1181" s="460" t="s">
        <v>717</v>
      </c>
      <c r="D1181" s="463">
        <v>1365.549</v>
      </c>
      <c r="E1181" s="463">
        <v>26.358000000000001</v>
      </c>
    </row>
    <row r="1182" spans="1:5" x14ac:dyDescent="0.2">
      <c r="A1182" s="460">
        <v>4810141000</v>
      </c>
      <c r="B1182" s="460" t="s">
        <v>919</v>
      </c>
      <c r="C1182" s="460" t="s">
        <v>707</v>
      </c>
      <c r="D1182" s="463">
        <v>2515.9589999999998</v>
      </c>
      <c r="E1182" s="463">
        <v>165.261</v>
      </c>
    </row>
    <row r="1183" spans="1:5" x14ac:dyDescent="0.2">
      <c r="A1183" s="460"/>
      <c r="B1183" s="460"/>
      <c r="C1183" s="460" t="s">
        <v>696</v>
      </c>
      <c r="D1183" s="463">
        <v>4.1040000000000001</v>
      </c>
      <c r="E1183" s="463">
        <v>0.154</v>
      </c>
    </row>
    <row r="1184" spans="1:5" x14ac:dyDescent="0.2">
      <c r="A1184" s="460">
        <v>4810149000</v>
      </c>
      <c r="B1184" s="460" t="s">
        <v>920</v>
      </c>
      <c r="C1184" s="460" t="s">
        <v>707</v>
      </c>
      <c r="D1184" s="463">
        <v>1242.4649999999999</v>
      </c>
      <c r="E1184" s="463">
        <v>80.605000000000004</v>
      </c>
    </row>
    <row r="1185" spans="1:5" x14ac:dyDescent="0.2">
      <c r="A1185" s="460"/>
      <c r="B1185" s="460"/>
      <c r="C1185" s="460" t="s">
        <v>698</v>
      </c>
      <c r="D1185" s="463">
        <v>76775.471000000005</v>
      </c>
      <c r="E1185" s="463">
        <v>56898.421000000002</v>
      </c>
    </row>
    <row r="1186" spans="1:5" x14ac:dyDescent="0.2">
      <c r="A1186" s="460"/>
      <c r="B1186" s="460"/>
      <c r="C1186" s="460" t="s">
        <v>687</v>
      </c>
      <c r="D1186" s="463">
        <v>393919.48</v>
      </c>
      <c r="E1186" s="463">
        <v>671997</v>
      </c>
    </row>
    <row r="1187" spans="1:5" x14ac:dyDescent="0.2">
      <c r="A1187" s="460"/>
      <c r="B1187" s="460"/>
      <c r="C1187" s="460" t="s">
        <v>712</v>
      </c>
      <c r="D1187" s="463">
        <v>146.73400000000001</v>
      </c>
      <c r="E1187" s="463">
        <v>11.459</v>
      </c>
    </row>
    <row r="1188" spans="1:5" x14ac:dyDescent="0.2">
      <c r="A1188" s="460">
        <v>4810190000</v>
      </c>
      <c r="B1188" s="460" t="s">
        <v>639</v>
      </c>
      <c r="C1188" s="460" t="s">
        <v>707</v>
      </c>
      <c r="D1188" s="463">
        <v>555324.90899999999</v>
      </c>
      <c r="E1188" s="463">
        <v>667892.32999999996</v>
      </c>
    </row>
    <row r="1189" spans="1:5" x14ac:dyDescent="0.2">
      <c r="A1189" s="460"/>
      <c r="B1189" s="460"/>
      <c r="C1189" s="460" t="s">
        <v>708</v>
      </c>
      <c r="D1189" s="463">
        <v>496472.10700000002</v>
      </c>
      <c r="E1189" s="463">
        <v>667623</v>
      </c>
    </row>
    <row r="1190" spans="1:5" x14ac:dyDescent="0.2">
      <c r="A1190" s="460"/>
      <c r="B1190" s="460"/>
      <c r="C1190" s="460" t="s">
        <v>741</v>
      </c>
      <c r="D1190" s="463">
        <v>3815148.2239999999</v>
      </c>
      <c r="E1190" s="463">
        <v>5105091.4869999997</v>
      </c>
    </row>
    <row r="1191" spans="1:5" x14ac:dyDescent="0.2">
      <c r="A1191" s="460"/>
      <c r="B1191" s="460"/>
      <c r="C1191" s="460" t="s">
        <v>692</v>
      </c>
      <c r="D1191" s="463">
        <v>20557.669999999998</v>
      </c>
      <c r="E1191" s="463">
        <v>23471</v>
      </c>
    </row>
    <row r="1192" spans="1:5" x14ac:dyDescent="0.2">
      <c r="A1192" s="460"/>
      <c r="B1192" s="460"/>
      <c r="C1192" s="460" t="s">
        <v>698</v>
      </c>
      <c r="D1192" s="463">
        <v>21399234.464000002</v>
      </c>
      <c r="E1192" s="463">
        <v>30240554.958999999</v>
      </c>
    </row>
    <row r="1193" spans="1:5" x14ac:dyDescent="0.2">
      <c r="A1193" s="460"/>
      <c r="B1193" s="460"/>
      <c r="C1193" s="460" t="s">
        <v>695</v>
      </c>
      <c r="D1193" s="463">
        <v>1097518.8389999999</v>
      </c>
      <c r="E1193" s="463">
        <v>1239215</v>
      </c>
    </row>
    <row r="1194" spans="1:5" s="334" customFormat="1" ht="12.75" customHeight="1" x14ac:dyDescent="0.2">
      <c r="A1194" s="571" t="s">
        <v>985</v>
      </c>
      <c r="B1194" s="572"/>
      <c r="C1194" s="573"/>
      <c r="D1194" s="574"/>
      <c r="E1194" s="574" t="s">
        <v>1578</v>
      </c>
    </row>
    <row r="1195" spans="1:5" x14ac:dyDescent="0.2">
      <c r="A1195" s="460"/>
      <c r="B1195" s="460"/>
      <c r="C1195" s="460" t="s">
        <v>705</v>
      </c>
      <c r="D1195" s="463">
        <v>2720253.2349999999</v>
      </c>
      <c r="E1195" s="463">
        <v>3549835.2540000002</v>
      </c>
    </row>
    <row r="1196" spans="1:5" x14ac:dyDescent="0.2">
      <c r="A1196" s="460"/>
      <c r="B1196" s="460"/>
      <c r="C1196" s="460" t="s">
        <v>689</v>
      </c>
      <c r="D1196" s="463">
        <v>144796.94899999999</v>
      </c>
      <c r="E1196" s="463">
        <v>186326.76500000001</v>
      </c>
    </row>
    <row r="1197" spans="1:5" x14ac:dyDescent="0.2">
      <c r="A1197" s="460"/>
      <c r="B1197" s="460"/>
      <c r="C1197" s="460" t="s">
        <v>687</v>
      </c>
      <c r="D1197" s="463">
        <v>767804.30700000003</v>
      </c>
      <c r="E1197" s="463">
        <v>610572.80799999996</v>
      </c>
    </row>
    <row r="1198" spans="1:5" x14ac:dyDescent="0.2">
      <c r="A1198" s="460"/>
      <c r="B1198" s="460"/>
      <c r="C1198" s="460" t="s">
        <v>739</v>
      </c>
      <c r="D1198" s="463">
        <v>1298756.9620000001</v>
      </c>
      <c r="E1198" s="463">
        <v>1592262</v>
      </c>
    </row>
    <row r="1199" spans="1:5" x14ac:dyDescent="0.2">
      <c r="A1199" s="460"/>
      <c r="B1199" s="460"/>
      <c r="C1199" s="460" t="s">
        <v>693</v>
      </c>
      <c r="D1199" s="463">
        <v>1580.155</v>
      </c>
      <c r="E1199" s="463">
        <v>17.640999999999998</v>
      </c>
    </row>
    <row r="1200" spans="1:5" x14ac:dyDescent="0.2">
      <c r="A1200" s="460"/>
      <c r="B1200" s="460"/>
      <c r="C1200" s="460" t="s">
        <v>746</v>
      </c>
      <c r="D1200" s="463">
        <v>367649.34</v>
      </c>
      <c r="E1200" s="463">
        <v>414407.02</v>
      </c>
    </row>
    <row r="1201" spans="1:5" x14ac:dyDescent="0.2">
      <c r="A1201" s="460"/>
      <c r="B1201" s="460"/>
      <c r="C1201" s="460" t="s">
        <v>748</v>
      </c>
      <c r="D1201" s="463">
        <v>804577.32799999998</v>
      </c>
      <c r="E1201" s="463">
        <v>808461.04</v>
      </c>
    </row>
    <row r="1202" spans="1:5" x14ac:dyDescent="0.2">
      <c r="A1202" s="460"/>
      <c r="B1202" s="460"/>
      <c r="C1202" s="460" t="s">
        <v>721</v>
      </c>
      <c r="D1202" s="463">
        <v>541.46699999999998</v>
      </c>
      <c r="E1202" s="463">
        <v>14.103</v>
      </c>
    </row>
    <row r="1203" spans="1:5" x14ac:dyDescent="0.2">
      <c r="A1203" s="460"/>
      <c r="B1203" s="460"/>
      <c r="C1203" s="460" t="s">
        <v>712</v>
      </c>
      <c r="D1203" s="463">
        <v>105558.522</v>
      </c>
      <c r="E1203" s="463">
        <v>73862.035000000003</v>
      </c>
    </row>
    <row r="1204" spans="1:5" x14ac:dyDescent="0.2">
      <c r="A1204" s="460"/>
      <c r="B1204" s="460"/>
      <c r="C1204" s="460" t="s">
        <v>702</v>
      </c>
      <c r="D1204" s="463">
        <v>5674.8710000000001</v>
      </c>
      <c r="E1204" s="463">
        <v>762.779</v>
      </c>
    </row>
    <row r="1205" spans="1:5" x14ac:dyDescent="0.2">
      <c r="A1205" s="460"/>
      <c r="B1205" s="460"/>
      <c r="C1205" s="460" t="s">
        <v>688</v>
      </c>
      <c r="D1205" s="463">
        <v>309.42200000000003</v>
      </c>
      <c r="E1205" s="463">
        <v>14.839</v>
      </c>
    </row>
    <row r="1206" spans="1:5" x14ac:dyDescent="0.2">
      <c r="A1206" s="460"/>
      <c r="B1206" s="460"/>
      <c r="C1206" s="460" t="s">
        <v>715</v>
      </c>
      <c r="D1206" s="463">
        <v>648071.58400000003</v>
      </c>
      <c r="E1206" s="463">
        <v>864521.06400000001</v>
      </c>
    </row>
    <row r="1207" spans="1:5" x14ac:dyDescent="0.2">
      <c r="A1207" s="460"/>
      <c r="B1207" s="460"/>
      <c r="C1207" s="460" t="s">
        <v>716</v>
      </c>
      <c r="D1207" s="463">
        <v>285006.033</v>
      </c>
      <c r="E1207" s="463">
        <v>335974.42</v>
      </c>
    </row>
    <row r="1208" spans="1:5" x14ac:dyDescent="0.2">
      <c r="A1208" s="460">
        <v>4810220000</v>
      </c>
      <c r="B1208" s="460" t="s">
        <v>640</v>
      </c>
      <c r="C1208" s="460" t="s">
        <v>707</v>
      </c>
      <c r="D1208" s="463">
        <v>445821.098</v>
      </c>
      <c r="E1208" s="463">
        <v>643883</v>
      </c>
    </row>
    <row r="1209" spans="1:5" x14ac:dyDescent="0.2">
      <c r="A1209" s="460"/>
      <c r="B1209" s="460"/>
      <c r="C1209" s="460" t="s">
        <v>741</v>
      </c>
      <c r="D1209" s="463">
        <v>176579.785</v>
      </c>
      <c r="E1209" s="463">
        <v>220797</v>
      </c>
    </row>
    <row r="1210" spans="1:5" x14ac:dyDescent="0.2">
      <c r="A1210" s="460"/>
      <c r="B1210" s="460"/>
      <c r="C1210" s="460" t="s">
        <v>706</v>
      </c>
      <c r="D1210" s="463">
        <v>333834.55</v>
      </c>
      <c r="E1210" s="463">
        <v>436305</v>
      </c>
    </row>
    <row r="1211" spans="1:5" x14ac:dyDescent="0.2">
      <c r="A1211" s="460"/>
      <c r="B1211" s="460"/>
      <c r="C1211" s="460" t="s">
        <v>733</v>
      </c>
      <c r="D1211" s="463">
        <v>218590.52</v>
      </c>
      <c r="E1211" s="463">
        <v>276405</v>
      </c>
    </row>
    <row r="1212" spans="1:5" x14ac:dyDescent="0.2">
      <c r="A1212" s="460"/>
      <c r="B1212" s="460"/>
      <c r="C1212" s="460" t="s">
        <v>697</v>
      </c>
      <c r="D1212" s="463">
        <v>40546.836000000003</v>
      </c>
      <c r="E1212" s="463">
        <v>49431.35</v>
      </c>
    </row>
    <row r="1213" spans="1:5" x14ac:dyDescent="0.2">
      <c r="A1213" s="460"/>
      <c r="B1213" s="460"/>
      <c r="C1213" s="460" t="s">
        <v>698</v>
      </c>
      <c r="D1213" s="463">
        <v>638157.18500000006</v>
      </c>
      <c r="E1213" s="463">
        <v>826762.02300000004</v>
      </c>
    </row>
    <row r="1214" spans="1:5" x14ac:dyDescent="0.2">
      <c r="A1214" s="460"/>
      <c r="B1214" s="460"/>
      <c r="C1214" s="460" t="s">
        <v>689</v>
      </c>
      <c r="D1214" s="463">
        <v>54454.205000000002</v>
      </c>
      <c r="E1214" s="463">
        <v>17697.79</v>
      </c>
    </row>
    <row r="1215" spans="1:5" x14ac:dyDescent="0.2">
      <c r="A1215" s="460"/>
      <c r="B1215" s="460"/>
      <c r="C1215" s="460" t="s">
        <v>687</v>
      </c>
      <c r="D1215" s="463">
        <v>233947.92800000001</v>
      </c>
      <c r="E1215" s="463">
        <v>369429.06199999998</v>
      </c>
    </row>
    <row r="1216" spans="1:5" x14ac:dyDescent="0.2">
      <c r="A1216" s="460"/>
      <c r="B1216" s="460"/>
      <c r="C1216" s="460" t="s">
        <v>739</v>
      </c>
      <c r="D1216" s="463">
        <v>10824339.468</v>
      </c>
      <c r="E1216" s="463">
        <v>13611910.977</v>
      </c>
    </row>
    <row r="1217" spans="1:5" x14ac:dyDescent="0.2">
      <c r="A1217" s="460"/>
      <c r="B1217" s="460"/>
      <c r="C1217" s="460" t="s">
        <v>693</v>
      </c>
      <c r="D1217" s="463">
        <v>1560.34</v>
      </c>
      <c r="E1217" s="463">
        <v>38.594000000000001</v>
      </c>
    </row>
    <row r="1218" spans="1:5" x14ac:dyDescent="0.2">
      <c r="A1218" s="460"/>
      <c r="B1218" s="460"/>
      <c r="C1218" s="460" t="s">
        <v>702</v>
      </c>
      <c r="D1218" s="463">
        <v>28426.720000000001</v>
      </c>
      <c r="E1218" s="463">
        <v>16134.93</v>
      </c>
    </row>
    <row r="1219" spans="1:5" x14ac:dyDescent="0.2">
      <c r="A1219" s="460"/>
      <c r="B1219" s="460"/>
      <c r="C1219" s="460" t="s">
        <v>688</v>
      </c>
      <c r="D1219" s="463">
        <v>6706.39</v>
      </c>
      <c r="E1219" s="463">
        <v>50.664000000000001</v>
      </c>
    </row>
    <row r="1220" spans="1:5" x14ac:dyDescent="0.2">
      <c r="A1220" s="460"/>
      <c r="B1220" s="460"/>
      <c r="C1220" s="460" t="s">
        <v>716</v>
      </c>
      <c r="D1220" s="463">
        <v>247320.50399999999</v>
      </c>
      <c r="E1220" s="463">
        <v>356467</v>
      </c>
    </row>
    <row r="1221" spans="1:5" x14ac:dyDescent="0.2">
      <c r="A1221" s="460">
        <v>4810290000</v>
      </c>
      <c r="B1221" s="460" t="s">
        <v>976</v>
      </c>
      <c r="C1221" s="460" t="s">
        <v>707</v>
      </c>
      <c r="D1221" s="463">
        <v>20662.094000000001</v>
      </c>
      <c r="E1221" s="463">
        <v>22954.652999999998</v>
      </c>
    </row>
    <row r="1222" spans="1:5" x14ac:dyDescent="0.2">
      <c r="A1222" s="460"/>
      <c r="B1222" s="460"/>
      <c r="C1222" s="460" t="s">
        <v>741</v>
      </c>
      <c r="D1222" s="463">
        <v>17068.080000000002</v>
      </c>
      <c r="E1222" s="463">
        <v>22458</v>
      </c>
    </row>
    <row r="1223" spans="1:5" x14ac:dyDescent="0.2">
      <c r="A1223" s="460"/>
      <c r="B1223" s="460"/>
      <c r="C1223" s="460" t="s">
        <v>706</v>
      </c>
      <c r="D1223" s="463">
        <v>249018.89</v>
      </c>
      <c r="E1223" s="463">
        <v>321596</v>
      </c>
    </row>
    <row r="1224" spans="1:5" x14ac:dyDescent="0.2">
      <c r="A1224" s="460"/>
      <c r="B1224" s="460"/>
      <c r="C1224" s="460" t="s">
        <v>733</v>
      </c>
      <c r="D1224" s="463">
        <v>29564.365000000002</v>
      </c>
      <c r="E1224" s="463">
        <v>25017.602999999999</v>
      </c>
    </row>
    <row r="1225" spans="1:5" x14ac:dyDescent="0.2">
      <c r="A1225" s="460"/>
      <c r="B1225" s="460"/>
      <c r="C1225" s="460" t="s">
        <v>692</v>
      </c>
      <c r="D1225" s="463">
        <v>25079.31</v>
      </c>
      <c r="E1225" s="463">
        <v>49093</v>
      </c>
    </row>
    <row r="1226" spans="1:5" x14ac:dyDescent="0.2">
      <c r="A1226" s="460"/>
      <c r="B1226" s="460"/>
      <c r="C1226" s="460" t="s">
        <v>698</v>
      </c>
      <c r="D1226" s="463">
        <v>2754832.7170000002</v>
      </c>
      <c r="E1226" s="463">
        <v>3769196.95</v>
      </c>
    </row>
    <row r="1227" spans="1:5" x14ac:dyDescent="0.2">
      <c r="A1227" s="460"/>
      <c r="B1227" s="460"/>
      <c r="C1227" s="460" t="s">
        <v>705</v>
      </c>
      <c r="D1227" s="463">
        <v>874.97400000000005</v>
      </c>
      <c r="E1227" s="463">
        <v>15.319000000000001</v>
      </c>
    </row>
    <row r="1228" spans="1:5" x14ac:dyDescent="0.2">
      <c r="A1228" s="460"/>
      <c r="B1228" s="460"/>
      <c r="C1228" s="460" t="s">
        <v>689</v>
      </c>
      <c r="D1228" s="463">
        <v>254044.821</v>
      </c>
      <c r="E1228" s="463">
        <v>314725.74</v>
      </c>
    </row>
    <row r="1229" spans="1:5" x14ac:dyDescent="0.2">
      <c r="A1229" s="460"/>
      <c r="B1229" s="460"/>
      <c r="C1229" s="460" t="s">
        <v>687</v>
      </c>
      <c r="D1229" s="463">
        <v>617125.89099999995</v>
      </c>
      <c r="E1229" s="463">
        <v>725214.61499999999</v>
      </c>
    </row>
    <row r="1230" spans="1:5" s="334" customFormat="1" ht="12.75" customHeight="1" x14ac:dyDescent="0.2">
      <c r="A1230" s="571" t="s">
        <v>985</v>
      </c>
      <c r="B1230" s="572"/>
      <c r="C1230" s="573"/>
      <c r="D1230" s="574"/>
      <c r="E1230" s="574" t="s">
        <v>1578</v>
      </c>
    </row>
    <row r="1231" spans="1:5" x14ac:dyDescent="0.2">
      <c r="A1231" s="460"/>
      <c r="B1231" s="460"/>
      <c r="C1231" s="460" t="s">
        <v>739</v>
      </c>
      <c r="D1231" s="463">
        <v>1468963.3</v>
      </c>
      <c r="E1231" s="463">
        <v>1848511.4650000001</v>
      </c>
    </row>
    <row r="1232" spans="1:5" x14ac:dyDescent="0.2">
      <c r="A1232" s="460"/>
      <c r="B1232" s="460"/>
      <c r="C1232" s="460" t="s">
        <v>712</v>
      </c>
      <c r="D1232" s="463">
        <v>502437.48</v>
      </c>
      <c r="E1232" s="463">
        <v>664583</v>
      </c>
    </row>
    <row r="1233" spans="1:5" x14ac:dyDescent="0.2">
      <c r="A1233" s="460"/>
      <c r="B1233" s="460"/>
      <c r="C1233" s="460" t="s">
        <v>702</v>
      </c>
      <c r="D1233" s="463">
        <v>23367.402999999998</v>
      </c>
      <c r="E1233" s="463">
        <v>1557.296</v>
      </c>
    </row>
    <row r="1234" spans="1:5" x14ac:dyDescent="0.2">
      <c r="A1234" s="460"/>
      <c r="B1234" s="460"/>
      <c r="C1234" s="460" t="s">
        <v>716</v>
      </c>
      <c r="D1234" s="463">
        <v>410202.63299999997</v>
      </c>
      <c r="E1234" s="463">
        <v>518364</v>
      </c>
    </row>
    <row r="1235" spans="1:5" x14ac:dyDescent="0.2">
      <c r="A1235" s="460">
        <v>4810310000</v>
      </c>
      <c r="B1235" s="460" t="s">
        <v>1023</v>
      </c>
      <c r="C1235" s="460" t="s">
        <v>687</v>
      </c>
      <c r="D1235" s="463">
        <v>90052.923999999999</v>
      </c>
      <c r="E1235" s="463">
        <v>64748.125999999997</v>
      </c>
    </row>
    <row r="1236" spans="1:5" x14ac:dyDescent="0.2">
      <c r="A1236" s="460"/>
      <c r="B1236" s="460"/>
      <c r="C1236" s="460" t="s">
        <v>693</v>
      </c>
      <c r="D1236" s="463">
        <v>97586.141000000003</v>
      </c>
      <c r="E1236" s="463">
        <v>54544</v>
      </c>
    </row>
    <row r="1237" spans="1:5" x14ac:dyDescent="0.2">
      <c r="A1237" s="460"/>
      <c r="B1237" s="460"/>
      <c r="C1237" s="460" t="s">
        <v>712</v>
      </c>
      <c r="D1237" s="463">
        <v>91161.648000000001</v>
      </c>
      <c r="E1237" s="463">
        <v>51537</v>
      </c>
    </row>
    <row r="1238" spans="1:5" x14ac:dyDescent="0.2">
      <c r="A1238" s="460">
        <v>4810320000</v>
      </c>
      <c r="B1238" s="460" t="s">
        <v>1024</v>
      </c>
      <c r="C1238" s="460" t="s">
        <v>698</v>
      </c>
      <c r="D1238" s="463">
        <v>368576.11800000002</v>
      </c>
      <c r="E1238" s="463">
        <v>455026.2</v>
      </c>
    </row>
    <row r="1239" spans="1:5" x14ac:dyDescent="0.2">
      <c r="A1239" s="460"/>
      <c r="B1239" s="460"/>
      <c r="C1239" s="460" t="s">
        <v>687</v>
      </c>
      <c r="D1239" s="463">
        <v>1559600.7209999999</v>
      </c>
      <c r="E1239" s="463">
        <v>1381717.585</v>
      </c>
    </row>
    <row r="1240" spans="1:5" x14ac:dyDescent="0.2">
      <c r="A1240" s="460"/>
      <c r="B1240" s="460"/>
      <c r="C1240" s="460" t="s">
        <v>720</v>
      </c>
      <c r="D1240" s="463">
        <v>1921.7570000000001</v>
      </c>
      <c r="E1240" s="463">
        <v>230.66</v>
      </c>
    </row>
    <row r="1241" spans="1:5" x14ac:dyDescent="0.2">
      <c r="A1241" s="460"/>
      <c r="B1241" s="460"/>
      <c r="C1241" s="460" t="s">
        <v>748</v>
      </c>
      <c r="D1241" s="463">
        <v>405752.89299999998</v>
      </c>
      <c r="E1241" s="463">
        <v>507111.8</v>
      </c>
    </row>
    <row r="1242" spans="1:5" x14ac:dyDescent="0.2">
      <c r="A1242" s="460"/>
      <c r="B1242" s="460"/>
      <c r="C1242" s="460" t="s">
        <v>715</v>
      </c>
      <c r="D1242" s="463">
        <v>13320.200999999999</v>
      </c>
      <c r="E1242" s="463">
        <v>21126</v>
      </c>
    </row>
    <row r="1243" spans="1:5" x14ac:dyDescent="0.2">
      <c r="A1243" s="460">
        <v>4810390000</v>
      </c>
      <c r="B1243" s="460" t="s">
        <v>641</v>
      </c>
      <c r="C1243" s="460" t="s">
        <v>707</v>
      </c>
      <c r="D1243" s="463">
        <v>16300.038</v>
      </c>
      <c r="E1243" s="463">
        <v>24641.205999999998</v>
      </c>
    </row>
    <row r="1244" spans="1:5" x14ac:dyDescent="0.2">
      <c r="A1244" s="460"/>
      <c r="B1244" s="460"/>
      <c r="C1244" s="460" t="s">
        <v>692</v>
      </c>
      <c r="D1244" s="463">
        <v>405.08600000000001</v>
      </c>
      <c r="E1244" s="463">
        <v>405</v>
      </c>
    </row>
    <row r="1245" spans="1:5" x14ac:dyDescent="0.2">
      <c r="A1245" s="460"/>
      <c r="B1245" s="460"/>
      <c r="C1245" s="460" t="s">
        <v>698</v>
      </c>
      <c r="D1245" s="463">
        <v>3263.1550000000002</v>
      </c>
      <c r="E1245" s="463">
        <v>4520.8329999999996</v>
      </c>
    </row>
    <row r="1246" spans="1:5" x14ac:dyDescent="0.2">
      <c r="A1246" s="460"/>
      <c r="B1246" s="460"/>
      <c r="C1246" s="460" t="s">
        <v>803</v>
      </c>
      <c r="D1246" s="463">
        <v>16073.281000000001</v>
      </c>
      <c r="E1246" s="463">
        <v>24471</v>
      </c>
    </row>
    <row r="1247" spans="1:5" x14ac:dyDescent="0.2">
      <c r="A1247" s="460"/>
      <c r="B1247" s="460"/>
      <c r="C1247" s="460" t="s">
        <v>687</v>
      </c>
      <c r="D1247" s="463">
        <v>1461649.243</v>
      </c>
      <c r="E1247" s="463">
        <v>1923036</v>
      </c>
    </row>
    <row r="1248" spans="1:5" x14ac:dyDescent="0.2">
      <c r="A1248" s="460"/>
      <c r="B1248" s="460"/>
      <c r="C1248" s="460" t="s">
        <v>716</v>
      </c>
      <c r="D1248" s="463">
        <v>15506.829</v>
      </c>
      <c r="E1248" s="463">
        <v>22850</v>
      </c>
    </row>
    <row r="1249" spans="1:5" x14ac:dyDescent="0.2">
      <c r="A1249" s="460">
        <v>4810920000</v>
      </c>
      <c r="B1249" s="460" t="s">
        <v>895</v>
      </c>
      <c r="C1249" s="460" t="s">
        <v>707</v>
      </c>
      <c r="D1249" s="463">
        <v>176276.25099999999</v>
      </c>
      <c r="E1249" s="463">
        <v>242814</v>
      </c>
    </row>
    <row r="1250" spans="1:5" x14ac:dyDescent="0.2">
      <c r="A1250" s="460"/>
      <c r="B1250" s="460"/>
      <c r="C1250" s="460" t="s">
        <v>741</v>
      </c>
      <c r="D1250" s="463">
        <v>61358.92</v>
      </c>
      <c r="E1250" s="463">
        <v>91378</v>
      </c>
    </row>
    <row r="1251" spans="1:5" x14ac:dyDescent="0.2">
      <c r="A1251" s="460"/>
      <c r="B1251" s="460"/>
      <c r="C1251" s="460" t="s">
        <v>733</v>
      </c>
      <c r="D1251" s="463">
        <v>2529298.1880000001</v>
      </c>
      <c r="E1251" s="463">
        <v>3019133.7919999999</v>
      </c>
    </row>
    <row r="1252" spans="1:5" x14ac:dyDescent="0.2">
      <c r="A1252" s="460"/>
      <c r="B1252" s="460"/>
      <c r="C1252" s="460" t="s">
        <v>697</v>
      </c>
      <c r="D1252" s="463">
        <v>63651.911</v>
      </c>
      <c r="E1252" s="463">
        <v>124865</v>
      </c>
    </row>
    <row r="1253" spans="1:5" x14ac:dyDescent="0.2">
      <c r="A1253" s="460"/>
      <c r="B1253" s="460"/>
      <c r="C1253" s="460" t="s">
        <v>692</v>
      </c>
      <c r="D1253" s="463">
        <v>21688699.526999999</v>
      </c>
      <c r="E1253" s="463">
        <v>21031689.754000001</v>
      </c>
    </row>
    <row r="1254" spans="1:5" x14ac:dyDescent="0.2">
      <c r="A1254" s="460"/>
      <c r="B1254" s="460"/>
      <c r="C1254" s="460" t="s">
        <v>698</v>
      </c>
      <c r="D1254" s="463">
        <v>5512677.1490000002</v>
      </c>
      <c r="E1254" s="463">
        <v>7052107.6399999997</v>
      </c>
    </row>
    <row r="1255" spans="1:5" x14ac:dyDescent="0.2">
      <c r="A1255" s="460"/>
      <c r="B1255" s="460"/>
      <c r="C1255" s="460" t="s">
        <v>695</v>
      </c>
      <c r="D1255" s="463">
        <v>162025.99</v>
      </c>
      <c r="E1255" s="463">
        <v>248772</v>
      </c>
    </row>
    <row r="1256" spans="1:5" x14ac:dyDescent="0.2">
      <c r="A1256" s="460"/>
      <c r="B1256" s="460"/>
      <c r="C1256" s="460" t="s">
        <v>705</v>
      </c>
      <c r="D1256" s="463">
        <v>412209.755</v>
      </c>
      <c r="E1256" s="463">
        <v>567029.5</v>
      </c>
    </row>
    <row r="1257" spans="1:5" x14ac:dyDescent="0.2">
      <c r="A1257" s="460"/>
      <c r="B1257" s="460"/>
      <c r="C1257" s="460" t="s">
        <v>689</v>
      </c>
      <c r="D1257" s="463">
        <v>122.789</v>
      </c>
      <c r="E1257" s="463">
        <v>6.8380000000000001</v>
      </c>
    </row>
    <row r="1258" spans="1:5" x14ac:dyDescent="0.2">
      <c r="A1258" s="460"/>
      <c r="B1258" s="460"/>
      <c r="C1258" s="460" t="s">
        <v>687</v>
      </c>
      <c r="D1258" s="463">
        <v>1099014.051</v>
      </c>
      <c r="E1258" s="463">
        <v>1267660.1370000001</v>
      </c>
    </row>
    <row r="1259" spans="1:5" x14ac:dyDescent="0.2">
      <c r="A1259" s="460"/>
      <c r="B1259" s="460"/>
      <c r="C1259" s="460" t="s">
        <v>739</v>
      </c>
      <c r="D1259" s="463">
        <v>785110.15</v>
      </c>
      <c r="E1259" s="463">
        <v>1123401</v>
      </c>
    </row>
    <row r="1260" spans="1:5" x14ac:dyDescent="0.2">
      <c r="A1260" s="460"/>
      <c r="B1260" s="460"/>
      <c r="C1260" s="460" t="s">
        <v>720</v>
      </c>
      <c r="D1260" s="463">
        <v>232895.201</v>
      </c>
      <c r="E1260" s="463">
        <v>291452</v>
      </c>
    </row>
    <row r="1261" spans="1:5" x14ac:dyDescent="0.2">
      <c r="A1261" s="460"/>
      <c r="B1261" s="460"/>
      <c r="C1261" s="460" t="s">
        <v>746</v>
      </c>
      <c r="D1261" s="463">
        <v>56295.08</v>
      </c>
      <c r="E1261" s="463">
        <v>72765</v>
      </c>
    </row>
    <row r="1262" spans="1:5" x14ac:dyDescent="0.2">
      <c r="A1262" s="460"/>
      <c r="B1262" s="460"/>
      <c r="C1262" s="460" t="s">
        <v>748</v>
      </c>
      <c r="D1262" s="463">
        <v>2847096.344</v>
      </c>
      <c r="E1262" s="463">
        <v>3470860.0580000002</v>
      </c>
    </row>
    <row r="1263" spans="1:5" x14ac:dyDescent="0.2">
      <c r="A1263" s="460"/>
      <c r="B1263" s="460"/>
      <c r="C1263" s="460" t="s">
        <v>712</v>
      </c>
      <c r="D1263" s="463">
        <v>12.12</v>
      </c>
      <c r="E1263" s="463">
        <v>0.73499999999999999</v>
      </c>
    </row>
    <row r="1264" spans="1:5" x14ac:dyDescent="0.2">
      <c r="A1264" s="460"/>
      <c r="B1264" s="460"/>
      <c r="C1264" s="460" t="s">
        <v>740</v>
      </c>
      <c r="D1264" s="463">
        <v>11740.85</v>
      </c>
      <c r="E1264" s="463">
        <v>14494.2</v>
      </c>
    </row>
    <row r="1265" spans="1:5" x14ac:dyDescent="0.2">
      <c r="A1265" s="460"/>
      <c r="B1265" s="460"/>
      <c r="C1265" s="460" t="s">
        <v>716</v>
      </c>
      <c r="D1265" s="463">
        <v>5982749.3150000004</v>
      </c>
      <c r="E1265" s="463">
        <v>8590558.5</v>
      </c>
    </row>
    <row r="1266" spans="1:5" s="334" customFormat="1" ht="12.75" customHeight="1" x14ac:dyDescent="0.2">
      <c r="A1266" s="571" t="s">
        <v>985</v>
      </c>
      <c r="B1266" s="572"/>
      <c r="C1266" s="573"/>
      <c r="D1266" s="574"/>
      <c r="E1266" s="574" t="s">
        <v>1578</v>
      </c>
    </row>
    <row r="1267" spans="1:5" x14ac:dyDescent="0.2">
      <c r="A1267" s="460"/>
      <c r="B1267" s="460"/>
      <c r="C1267" s="460" t="s">
        <v>749</v>
      </c>
      <c r="D1267" s="463">
        <v>17735.262999999999</v>
      </c>
      <c r="E1267" s="463">
        <v>25174</v>
      </c>
    </row>
    <row r="1268" spans="1:5" x14ac:dyDescent="0.2">
      <c r="A1268" s="460"/>
      <c r="B1268" s="460"/>
      <c r="C1268" s="460" t="s">
        <v>807</v>
      </c>
      <c r="D1268" s="463">
        <v>29773.77</v>
      </c>
      <c r="E1268" s="463">
        <v>46879</v>
      </c>
    </row>
    <row r="1269" spans="1:5" x14ac:dyDescent="0.2">
      <c r="A1269" s="460">
        <v>4810990000</v>
      </c>
      <c r="B1269" s="460" t="s">
        <v>642</v>
      </c>
      <c r="C1269" s="460" t="s">
        <v>733</v>
      </c>
      <c r="D1269" s="463">
        <v>545.15899999999999</v>
      </c>
      <c r="E1269" s="463">
        <v>25.844000000000001</v>
      </c>
    </row>
    <row r="1270" spans="1:5" x14ac:dyDescent="0.2">
      <c r="A1270" s="460"/>
      <c r="B1270" s="460"/>
      <c r="C1270" s="460" t="s">
        <v>692</v>
      </c>
      <c r="D1270" s="463">
        <v>0.53900000000000003</v>
      </c>
      <c r="E1270" s="463">
        <v>0.06</v>
      </c>
    </row>
    <row r="1271" spans="1:5" x14ac:dyDescent="0.2">
      <c r="A1271" s="460"/>
      <c r="B1271" s="460"/>
      <c r="C1271" s="460" t="s">
        <v>698</v>
      </c>
      <c r="D1271" s="463">
        <v>46448.036</v>
      </c>
      <c r="E1271" s="463">
        <v>21492.297999999999</v>
      </c>
    </row>
    <row r="1272" spans="1:5" x14ac:dyDescent="0.2">
      <c r="A1272" s="460"/>
      <c r="B1272" s="460"/>
      <c r="C1272" s="460" t="s">
        <v>695</v>
      </c>
      <c r="D1272" s="463">
        <v>160.709</v>
      </c>
      <c r="E1272" s="463">
        <v>125.041</v>
      </c>
    </row>
    <row r="1273" spans="1:5" x14ac:dyDescent="0.2">
      <c r="A1273" s="460"/>
      <c r="B1273" s="460"/>
      <c r="C1273" s="460" t="s">
        <v>710</v>
      </c>
      <c r="D1273" s="463">
        <v>89.3</v>
      </c>
      <c r="E1273" s="463">
        <v>0.745</v>
      </c>
    </row>
    <row r="1274" spans="1:5" x14ac:dyDescent="0.2">
      <c r="A1274" s="460"/>
      <c r="B1274" s="460"/>
      <c r="C1274" s="460" t="s">
        <v>689</v>
      </c>
      <c r="D1274" s="463">
        <v>445.00400000000002</v>
      </c>
      <c r="E1274" s="463">
        <v>35.110999999999997</v>
      </c>
    </row>
    <row r="1275" spans="1:5" x14ac:dyDescent="0.2">
      <c r="A1275" s="460"/>
      <c r="B1275" s="460"/>
      <c r="C1275" s="460" t="s">
        <v>687</v>
      </c>
      <c r="D1275" s="463">
        <v>412.04899999999998</v>
      </c>
      <c r="E1275" s="463">
        <v>29.911000000000001</v>
      </c>
    </row>
    <row r="1276" spans="1:5" x14ac:dyDescent="0.2">
      <c r="A1276" s="460"/>
      <c r="B1276" s="460"/>
      <c r="C1276" s="460" t="s">
        <v>693</v>
      </c>
      <c r="D1276" s="463">
        <v>226.381</v>
      </c>
      <c r="E1276" s="463">
        <v>3.8849999999999998</v>
      </c>
    </row>
    <row r="1277" spans="1:5" x14ac:dyDescent="0.2">
      <c r="A1277" s="460"/>
      <c r="B1277" s="460"/>
      <c r="C1277" s="460" t="s">
        <v>812</v>
      </c>
      <c r="D1277" s="463">
        <v>30.082999999999998</v>
      </c>
      <c r="E1277" s="463">
        <v>0.71799999999999997</v>
      </c>
    </row>
    <row r="1278" spans="1:5" x14ac:dyDescent="0.2">
      <c r="A1278" s="460"/>
      <c r="B1278" s="460"/>
      <c r="C1278" s="460" t="s">
        <v>712</v>
      </c>
      <c r="D1278" s="463">
        <v>46606.853999999999</v>
      </c>
      <c r="E1278" s="463">
        <v>12773.1</v>
      </c>
    </row>
    <row r="1279" spans="1:5" x14ac:dyDescent="0.2">
      <c r="A1279" s="460"/>
      <c r="B1279" s="460"/>
      <c r="C1279" s="460" t="s">
        <v>702</v>
      </c>
      <c r="D1279" s="463">
        <v>1126.077</v>
      </c>
      <c r="E1279" s="463">
        <v>5.7610000000000001</v>
      </c>
    </row>
    <row r="1280" spans="1:5" x14ac:dyDescent="0.2">
      <c r="A1280" s="460"/>
      <c r="B1280" s="460"/>
      <c r="C1280" s="460" t="s">
        <v>715</v>
      </c>
      <c r="D1280" s="463">
        <v>166576.361</v>
      </c>
      <c r="E1280" s="463">
        <v>181411.05</v>
      </c>
    </row>
    <row r="1281" spans="1:5" x14ac:dyDescent="0.2">
      <c r="A1281" s="460"/>
      <c r="B1281" s="460"/>
      <c r="C1281" s="460" t="s">
        <v>719</v>
      </c>
      <c r="D1281" s="463">
        <v>1058.249</v>
      </c>
      <c r="E1281" s="463">
        <v>77.36</v>
      </c>
    </row>
    <row r="1282" spans="1:5" x14ac:dyDescent="0.2">
      <c r="A1282" s="460"/>
      <c r="B1282" s="460"/>
      <c r="C1282" s="460" t="s">
        <v>716</v>
      </c>
      <c r="D1282" s="463">
        <v>545481.35800000001</v>
      </c>
      <c r="E1282" s="463">
        <v>785424</v>
      </c>
    </row>
    <row r="1283" spans="1:5" x14ac:dyDescent="0.2">
      <c r="A1283" s="460"/>
      <c r="B1283" s="460"/>
      <c r="C1283" s="460" t="s">
        <v>749</v>
      </c>
      <c r="D1283" s="463">
        <v>37315.218000000001</v>
      </c>
      <c r="E1283" s="463">
        <v>47670</v>
      </c>
    </row>
    <row r="1284" spans="1:5" x14ac:dyDescent="0.2">
      <c r="A1284" s="460"/>
      <c r="B1284" s="460"/>
      <c r="C1284" s="460" t="s">
        <v>717</v>
      </c>
      <c r="D1284" s="463">
        <v>1333.876</v>
      </c>
      <c r="E1284" s="463">
        <v>450</v>
      </c>
    </row>
    <row r="1285" spans="1:5" x14ac:dyDescent="0.2">
      <c r="A1285" s="460">
        <v>4811101010</v>
      </c>
      <c r="B1285" s="460" t="s">
        <v>1025</v>
      </c>
      <c r="C1285" s="460" t="s">
        <v>698</v>
      </c>
      <c r="D1285" s="463">
        <v>1373.5219999999999</v>
      </c>
      <c r="E1285" s="463">
        <v>121.062</v>
      </c>
    </row>
    <row r="1286" spans="1:5" x14ac:dyDescent="0.2">
      <c r="A1286" s="460">
        <v>4811101090</v>
      </c>
      <c r="B1286" s="460" t="s">
        <v>977</v>
      </c>
      <c r="C1286" s="460" t="s">
        <v>698</v>
      </c>
      <c r="D1286" s="463">
        <v>205.64699999999999</v>
      </c>
      <c r="E1286" s="463">
        <v>18.484999999999999</v>
      </c>
    </row>
    <row r="1287" spans="1:5" x14ac:dyDescent="0.2">
      <c r="A1287" s="460"/>
      <c r="B1287" s="460"/>
      <c r="C1287" s="460" t="s">
        <v>687</v>
      </c>
      <c r="D1287" s="463">
        <v>5252.6570000000002</v>
      </c>
      <c r="E1287" s="463">
        <v>27.648</v>
      </c>
    </row>
    <row r="1288" spans="1:5" x14ac:dyDescent="0.2">
      <c r="A1288" s="460"/>
      <c r="B1288" s="460"/>
      <c r="C1288" s="460" t="s">
        <v>712</v>
      </c>
      <c r="D1288" s="463">
        <v>2597.348</v>
      </c>
      <c r="E1288" s="463">
        <v>1330.8019999999999</v>
      </c>
    </row>
    <row r="1289" spans="1:5" x14ac:dyDescent="0.2">
      <c r="A1289" s="460"/>
      <c r="B1289" s="460"/>
      <c r="C1289" s="460" t="s">
        <v>702</v>
      </c>
      <c r="D1289" s="463">
        <v>271.18299999999999</v>
      </c>
      <c r="E1289" s="463">
        <v>1.6579999999999999</v>
      </c>
    </row>
    <row r="1290" spans="1:5" x14ac:dyDescent="0.2">
      <c r="A1290" s="460">
        <v>4811109000</v>
      </c>
      <c r="B1290" s="460" t="s">
        <v>896</v>
      </c>
      <c r="C1290" s="460" t="s">
        <v>706</v>
      </c>
      <c r="D1290" s="463">
        <v>15.218999999999999</v>
      </c>
      <c r="E1290" s="463">
        <v>2.2469999999999999</v>
      </c>
    </row>
    <row r="1291" spans="1:5" x14ac:dyDescent="0.2">
      <c r="A1291" s="460"/>
      <c r="B1291" s="460"/>
      <c r="C1291" s="460" t="s">
        <v>698</v>
      </c>
      <c r="D1291" s="463">
        <v>324.43099999999998</v>
      </c>
      <c r="E1291" s="463">
        <v>5.298</v>
      </c>
    </row>
    <row r="1292" spans="1:5" x14ac:dyDescent="0.2">
      <c r="A1292" s="460"/>
      <c r="B1292" s="460"/>
      <c r="C1292" s="460" t="s">
        <v>705</v>
      </c>
      <c r="D1292" s="463">
        <v>3499.3780000000002</v>
      </c>
      <c r="E1292" s="463">
        <v>71.078999999999994</v>
      </c>
    </row>
    <row r="1293" spans="1:5" x14ac:dyDescent="0.2">
      <c r="A1293" s="460"/>
      <c r="B1293" s="460"/>
      <c r="C1293" s="460" t="s">
        <v>687</v>
      </c>
      <c r="D1293" s="463">
        <v>5140.6109999999999</v>
      </c>
      <c r="E1293" s="463">
        <v>987</v>
      </c>
    </row>
    <row r="1294" spans="1:5" x14ac:dyDescent="0.2">
      <c r="A1294" s="460"/>
      <c r="B1294" s="460"/>
      <c r="C1294" s="460" t="s">
        <v>712</v>
      </c>
      <c r="D1294" s="463">
        <v>4937.3379999999997</v>
      </c>
      <c r="E1294" s="463">
        <v>2031.326</v>
      </c>
    </row>
    <row r="1295" spans="1:5" x14ac:dyDescent="0.2">
      <c r="A1295" s="460"/>
      <c r="B1295" s="460"/>
      <c r="C1295" s="460" t="s">
        <v>691</v>
      </c>
      <c r="D1295" s="463">
        <v>36.908000000000001</v>
      </c>
      <c r="E1295" s="463">
        <v>1.6040000000000001</v>
      </c>
    </row>
    <row r="1296" spans="1:5" x14ac:dyDescent="0.2">
      <c r="A1296" s="460"/>
      <c r="B1296" s="460"/>
      <c r="C1296" s="460" t="s">
        <v>807</v>
      </c>
      <c r="D1296" s="463">
        <v>43.987000000000002</v>
      </c>
      <c r="E1296" s="463">
        <v>1.274</v>
      </c>
    </row>
    <row r="1297" spans="1:5" x14ac:dyDescent="0.2">
      <c r="A1297" s="460">
        <v>4811411000</v>
      </c>
      <c r="B1297" s="460" t="s">
        <v>643</v>
      </c>
      <c r="C1297" s="460" t="s">
        <v>707</v>
      </c>
      <c r="D1297" s="463">
        <v>29598.364000000001</v>
      </c>
      <c r="E1297" s="463">
        <v>4377.3540000000003</v>
      </c>
    </row>
    <row r="1298" spans="1:5" x14ac:dyDescent="0.2">
      <c r="A1298" s="460"/>
      <c r="B1298" s="460"/>
      <c r="C1298" s="460" t="s">
        <v>733</v>
      </c>
      <c r="D1298" s="463">
        <v>1022111.725</v>
      </c>
      <c r="E1298" s="463">
        <v>519005.32199999999</v>
      </c>
    </row>
    <row r="1299" spans="1:5" x14ac:dyDescent="0.2">
      <c r="A1299" s="460"/>
      <c r="B1299" s="460"/>
      <c r="C1299" s="460" t="s">
        <v>697</v>
      </c>
      <c r="D1299" s="463">
        <v>715.45100000000002</v>
      </c>
      <c r="E1299" s="463">
        <v>22.385999999999999</v>
      </c>
    </row>
    <row r="1300" spans="1:5" x14ac:dyDescent="0.2">
      <c r="A1300" s="460"/>
      <c r="B1300" s="460"/>
      <c r="C1300" s="460" t="s">
        <v>692</v>
      </c>
      <c r="D1300" s="463">
        <v>2760314.6529999999</v>
      </c>
      <c r="E1300" s="463">
        <v>1249548.03</v>
      </c>
    </row>
    <row r="1301" spans="1:5" x14ac:dyDescent="0.2">
      <c r="A1301" s="460"/>
      <c r="B1301" s="460"/>
      <c r="C1301" s="460" t="s">
        <v>698</v>
      </c>
      <c r="D1301" s="463">
        <v>725818.39</v>
      </c>
      <c r="E1301" s="463">
        <v>482440.288</v>
      </c>
    </row>
    <row r="1302" spans="1:5" s="334" customFormat="1" ht="12.75" customHeight="1" x14ac:dyDescent="0.2">
      <c r="A1302" s="571" t="s">
        <v>985</v>
      </c>
      <c r="B1302" s="572"/>
      <c r="C1302" s="573"/>
      <c r="D1302" s="574"/>
      <c r="E1302" s="574" t="s">
        <v>1578</v>
      </c>
    </row>
    <row r="1303" spans="1:5" x14ac:dyDescent="0.2">
      <c r="A1303" s="460"/>
      <c r="B1303" s="460"/>
      <c r="C1303" s="460" t="s">
        <v>695</v>
      </c>
      <c r="D1303" s="463">
        <v>6186730.5559999999</v>
      </c>
      <c r="E1303" s="463">
        <v>2565093.929</v>
      </c>
    </row>
    <row r="1304" spans="1:5" x14ac:dyDescent="0.2">
      <c r="A1304" s="460"/>
      <c r="B1304" s="460"/>
      <c r="C1304" s="460" t="s">
        <v>689</v>
      </c>
      <c r="D1304" s="463">
        <v>37198.457000000002</v>
      </c>
      <c r="E1304" s="463">
        <v>11350.352999999999</v>
      </c>
    </row>
    <row r="1305" spans="1:5" x14ac:dyDescent="0.2">
      <c r="A1305" s="460"/>
      <c r="B1305" s="460"/>
      <c r="C1305" s="460" t="s">
        <v>687</v>
      </c>
      <c r="D1305" s="463">
        <v>3005092.2850000001</v>
      </c>
      <c r="E1305" s="463">
        <v>1102993.4380000001</v>
      </c>
    </row>
    <row r="1306" spans="1:5" x14ac:dyDescent="0.2">
      <c r="A1306" s="460"/>
      <c r="B1306" s="460"/>
      <c r="C1306" s="460" t="s">
        <v>693</v>
      </c>
      <c r="D1306" s="463">
        <v>4013.9160000000002</v>
      </c>
      <c r="E1306" s="463">
        <v>1475.7850000000001</v>
      </c>
    </row>
    <row r="1307" spans="1:5" x14ac:dyDescent="0.2">
      <c r="A1307" s="460"/>
      <c r="B1307" s="460"/>
      <c r="C1307" s="460" t="s">
        <v>712</v>
      </c>
      <c r="D1307" s="463">
        <v>209507.83300000001</v>
      </c>
      <c r="E1307" s="463">
        <v>90232.743000000002</v>
      </c>
    </row>
    <row r="1308" spans="1:5" x14ac:dyDescent="0.2">
      <c r="A1308" s="460"/>
      <c r="B1308" s="460"/>
      <c r="C1308" s="460" t="s">
        <v>702</v>
      </c>
      <c r="D1308" s="463">
        <v>826.47900000000004</v>
      </c>
      <c r="E1308" s="463">
        <v>113.931</v>
      </c>
    </row>
    <row r="1309" spans="1:5" x14ac:dyDescent="0.2">
      <c r="A1309" s="460"/>
      <c r="B1309" s="460"/>
      <c r="C1309" s="460" t="s">
        <v>1200</v>
      </c>
      <c r="D1309" s="463">
        <v>2480.7109999999998</v>
      </c>
      <c r="E1309" s="463">
        <v>331.22</v>
      </c>
    </row>
    <row r="1310" spans="1:5" x14ac:dyDescent="0.2">
      <c r="A1310" s="460"/>
      <c r="B1310" s="460"/>
      <c r="C1310" s="460" t="s">
        <v>688</v>
      </c>
      <c r="D1310" s="463">
        <v>304.77100000000002</v>
      </c>
      <c r="E1310" s="463">
        <v>4.9269999999999996</v>
      </c>
    </row>
    <row r="1311" spans="1:5" x14ac:dyDescent="0.2">
      <c r="A1311" s="460"/>
      <c r="B1311" s="460"/>
      <c r="C1311" s="460" t="s">
        <v>691</v>
      </c>
      <c r="D1311" s="463">
        <v>82.885999999999996</v>
      </c>
      <c r="E1311" s="463">
        <v>3.2629999999999999</v>
      </c>
    </row>
    <row r="1312" spans="1:5" x14ac:dyDescent="0.2">
      <c r="A1312" s="460"/>
      <c r="B1312" s="460"/>
      <c r="C1312" s="460" t="s">
        <v>717</v>
      </c>
      <c r="D1312" s="463">
        <v>142725.78400000001</v>
      </c>
      <c r="E1312" s="463">
        <v>40635.391000000003</v>
      </c>
    </row>
    <row r="1313" spans="1:5" x14ac:dyDescent="0.2">
      <c r="A1313" s="460"/>
      <c r="B1313" s="460"/>
      <c r="C1313" s="460" t="s">
        <v>718</v>
      </c>
      <c r="D1313" s="463">
        <v>30449.879000000001</v>
      </c>
      <c r="E1313" s="463">
        <v>13278.923000000001</v>
      </c>
    </row>
    <row r="1314" spans="1:5" x14ac:dyDescent="0.2">
      <c r="A1314" s="460">
        <v>4811419000</v>
      </c>
      <c r="B1314" s="460" t="s">
        <v>644</v>
      </c>
      <c r="C1314" s="460" t="s">
        <v>707</v>
      </c>
      <c r="D1314" s="463">
        <v>623095.32400000002</v>
      </c>
      <c r="E1314" s="463">
        <v>204756.41899999999</v>
      </c>
    </row>
    <row r="1315" spans="1:5" x14ac:dyDescent="0.2">
      <c r="A1315" s="460"/>
      <c r="B1315" s="460"/>
      <c r="C1315" s="460" t="s">
        <v>706</v>
      </c>
      <c r="D1315" s="463">
        <v>588.76800000000003</v>
      </c>
      <c r="E1315" s="463">
        <v>13.426</v>
      </c>
    </row>
    <row r="1316" spans="1:5" x14ac:dyDescent="0.2">
      <c r="A1316" s="460"/>
      <c r="B1316" s="460"/>
      <c r="C1316" s="460" t="s">
        <v>733</v>
      </c>
      <c r="D1316" s="463">
        <v>20799.199000000001</v>
      </c>
      <c r="E1316" s="463">
        <v>4249.3339999999998</v>
      </c>
    </row>
    <row r="1317" spans="1:5" x14ac:dyDescent="0.2">
      <c r="A1317" s="460"/>
      <c r="B1317" s="460"/>
      <c r="C1317" s="460" t="s">
        <v>697</v>
      </c>
      <c r="D1317" s="463">
        <v>334031.62</v>
      </c>
      <c r="E1317" s="463">
        <v>35138.75</v>
      </c>
    </row>
    <row r="1318" spans="1:5" x14ac:dyDescent="0.2">
      <c r="A1318" s="460"/>
      <c r="B1318" s="460"/>
      <c r="C1318" s="460" t="s">
        <v>692</v>
      </c>
      <c r="D1318" s="463">
        <v>150625.90100000001</v>
      </c>
      <c r="E1318" s="463">
        <v>55107.201000000001</v>
      </c>
    </row>
    <row r="1319" spans="1:5" x14ac:dyDescent="0.2">
      <c r="A1319" s="460"/>
      <c r="B1319" s="460"/>
      <c r="C1319" s="460" t="s">
        <v>698</v>
      </c>
      <c r="D1319" s="463">
        <v>434931.43800000002</v>
      </c>
      <c r="E1319" s="463">
        <v>161888.47099999999</v>
      </c>
    </row>
    <row r="1320" spans="1:5" x14ac:dyDescent="0.2">
      <c r="A1320" s="460"/>
      <c r="B1320" s="460"/>
      <c r="C1320" s="460" t="s">
        <v>695</v>
      </c>
      <c r="D1320" s="463">
        <v>81479.210999999996</v>
      </c>
      <c r="E1320" s="463">
        <v>29106.574000000001</v>
      </c>
    </row>
    <row r="1321" spans="1:5" x14ac:dyDescent="0.2">
      <c r="A1321" s="460"/>
      <c r="B1321" s="460"/>
      <c r="C1321" s="460" t="s">
        <v>705</v>
      </c>
      <c r="D1321" s="463">
        <v>101907.735</v>
      </c>
      <c r="E1321" s="463">
        <v>32320.915000000001</v>
      </c>
    </row>
    <row r="1322" spans="1:5" x14ac:dyDescent="0.2">
      <c r="A1322" s="460"/>
      <c r="B1322" s="460"/>
      <c r="C1322" s="460" t="s">
        <v>710</v>
      </c>
      <c r="D1322" s="463">
        <v>387.35199999999998</v>
      </c>
      <c r="E1322" s="463">
        <v>19.869</v>
      </c>
    </row>
    <row r="1323" spans="1:5" x14ac:dyDescent="0.2">
      <c r="A1323" s="460"/>
      <c r="B1323" s="460"/>
      <c r="C1323" s="460" t="s">
        <v>689</v>
      </c>
      <c r="D1323" s="463">
        <v>86853.335000000006</v>
      </c>
      <c r="E1323" s="463">
        <v>19102.133000000002</v>
      </c>
    </row>
    <row r="1324" spans="1:5" x14ac:dyDescent="0.2">
      <c r="A1324" s="460"/>
      <c r="B1324" s="460"/>
      <c r="C1324" s="460" t="s">
        <v>687</v>
      </c>
      <c r="D1324" s="463">
        <v>1444182.6359999999</v>
      </c>
      <c r="E1324" s="463">
        <v>505188.72</v>
      </c>
    </row>
    <row r="1325" spans="1:5" x14ac:dyDescent="0.2">
      <c r="A1325" s="460"/>
      <c r="B1325" s="460"/>
      <c r="C1325" s="460" t="s">
        <v>693</v>
      </c>
      <c r="D1325" s="463">
        <v>13.58</v>
      </c>
      <c r="E1325" s="463">
        <v>0.3</v>
      </c>
    </row>
    <row r="1326" spans="1:5" x14ac:dyDescent="0.2">
      <c r="A1326" s="460"/>
      <c r="B1326" s="460"/>
      <c r="C1326" s="460" t="s">
        <v>712</v>
      </c>
      <c r="D1326" s="463">
        <v>731368.56400000001</v>
      </c>
      <c r="E1326" s="463">
        <v>301838.90600000002</v>
      </c>
    </row>
    <row r="1327" spans="1:5" x14ac:dyDescent="0.2">
      <c r="A1327" s="460"/>
      <c r="B1327" s="460"/>
      <c r="C1327" s="460" t="s">
        <v>702</v>
      </c>
      <c r="D1327" s="463">
        <v>11320.89</v>
      </c>
      <c r="E1327" s="463">
        <v>393.35700000000003</v>
      </c>
    </row>
    <row r="1328" spans="1:5" x14ac:dyDescent="0.2">
      <c r="A1328" s="460"/>
      <c r="B1328" s="460"/>
      <c r="C1328" s="460" t="s">
        <v>688</v>
      </c>
      <c r="D1328" s="463">
        <v>13148.305</v>
      </c>
      <c r="E1328" s="463">
        <v>2935.4450000000002</v>
      </c>
    </row>
    <row r="1329" spans="1:5" x14ac:dyDescent="0.2">
      <c r="A1329" s="460"/>
      <c r="B1329" s="460"/>
      <c r="C1329" s="460" t="s">
        <v>715</v>
      </c>
      <c r="D1329" s="463">
        <v>646.702</v>
      </c>
      <c r="E1329" s="463">
        <v>3.004</v>
      </c>
    </row>
    <row r="1330" spans="1:5" x14ac:dyDescent="0.2">
      <c r="A1330" s="460"/>
      <c r="B1330" s="460"/>
      <c r="C1330" s="460" t="s">
        <v>691</v>
      </c>
      <c r="D1330" s="463">
        <v>33.180999999999997</v>
      </c>
      <c r="E1330" s="463">
        <v>1.306</v>
      </c>
    </row>
    <row r="1331" spans="1:5" x14ac:dyDescent="0.2">
      <c r="A1331" s="460"/>
      <c r="B1331" s="460"/>
      <c r="C1331" s="460" t="s">
        <v>716</v>
      </c>
      <c r="D1331" s="463">
        <v>892.346</v>
      </c>
      <c r="E1331" s="463">
        <v>33.613999999999997</v>
      </c>
    </row>
    <row r="1332" spans="1:5" x14ac:dyDescent="0.2">
      <c r="A1332" s="460"/>
      <c r="B1332" s="460"/>
      <c r="C1332" s="460" t="s">
        <v>717</v>
      </c>
      <c r="D1332" s="463">
        <v>818983.61399999994</v>
      </c>
      <c r="E1332" s="463">
        <v>223547.08199999999</v>
      </c>
    </row>
    <row r="1333" spans="1:5" x14ac:dyDescent="0.2">
      <c r="A1333" s="460">
        <v>4811491000</v>
      </c>
      <c r="B1333" s="460" t="s">
        <v>645</v>
      </c>
      <c r="C1333" s="460" t="s">
        <v>698</v>
      </c>
      <c r="D1333" s="463">
        <v>1528.1790000000001</v>
      </c>
      <c r="E1333" s="463">
        <v>709.28200000000004</v>
      </c>
    </row>
    <row r="1334" spans="1:5" x14ac:dyDescent="0.2">
      <c r="A1334" s="460"/>
      <c r="B1334" s="460"/>
      <c r="C1334" s="460" t="s">
        <v>689</v>
      </c>
      <c r="D1334" s="463">
        <v>13.941000000000001</v>
      </c>
      <c r="E1334" s="463">
        <v>0.63100000000000001</v>
      </c>
    </row>
    <row r="1335" spans="1:5" x14ac:dyDescent="0.2">
      <c r="A1335" s="460"/>
      <c r="B1335" s="460"/>
      <c r="C1335" s="460" t="s">
        <v>687</v>
      </c>
      <c r="D1335" s="463">
        <v>168551.79</v>
      </c>
      <c r="E1335" s="463">
        <v>28640.458999999999</v>
      </c>
    </row>
    <row r="1336" spans="1:5" x14ac:dyDescent="0.2">
      <c r="A1336" s="460">
        <v>4811499000</v>
      </c>
      <c r="B1336" s="460" t="s">
        <v>646</v>
      </c>
      <c r="C1336" s="460" t="s">
        <v>707</v>
      </c>
      <c r="D1336" s="463">
        <v>1560.0419999999999</v>
      </c>
      <c r="E1336" s="463">
        <v>32.658000000000001</v>
      </c>
    </row>
    <row r="1337" spans="1:5" x14ac:dyDescent="0.2">
      <c r="A1337" s="460"/>
      <c r="B1337" s="460"/>
      <c r="C1337" s="460" t="s">
        <v>733</v>
      </c>
      <c r="D1337" s="463">
        <v>39479.599000000002</v>
      </c>
      <c r="E1337" s="463">
        <v>10718.3</v>
      </c>
    </row>
    <row r="1338" spans="1:5" s="334" customFormat="1" ht="12.75" customHeight="1" x14ac:dyDescent="0.2">
      <c r="A1338" s="571" t="s">
        <v>985</v>
      </c>
      <c r="B1338" s="572"/>
      <c r="C1338" s="573"/>
      <c r="D1338" s="574"/>
      <c r="E1338" s="574" t="s">
        <v>1578</v>
      </c>
    </row>
    <row r="1339" spans="1:5" x14ac:dyDescent="0.2">
      <c r="A1339" s="460"/>
      <c r="B1339" s="460"/>
      <c r="C1339" s="460" t="s">
        <v>692</v>
      </c>
      <c r="D1339" s="463">
        <v>1629.75</v>
      </c>
      <c r="E1339" s="463">
        <v>75.876999999999995</v>
      </c>
    </row>
    <row r="1340" spans="1:5" x14ac:dyDescent="0.2">
      <c r="A1340" s="460"/>
      <c r="B1340" s="460"/>
      <c r="C1340" s="460" t="s">
        <v>698</v>
      </c>
      <c r="D1340" s="463">
        <v>64770.855000000003</v>
      </c>
      <c r="E1340" s="463">
        <v>35490.470999999998</v>
      </c>
    </row>
    <row r="1341" spans="1:5" x14ac:dyDescent="0.2">
      <c r="A1341" s="460"/>
      <c r="B1341" s="460"/>
      <c r="C1341" s="460" t="s">
        <v>705</v>
      </c>
      <c r="D1341" s="463">
        <v>6487.95</v>
      </c>
      <c r="E1341" s="463">
        <v>1907</v>
      </c>
    </row>
    <row r="1342" spans="1:5" x14ac:dyDescent="0.2">
      <c r="A1342" s="460"/>
      <c r="B1342" s="460"/>
      <c r="C1342" s="460" t="s">
        <v>689</v>
      </c>
      <c r="D1342" s="463">
        <v>13799.94</v>
      </c>
      <c r="E1342" s="463">
        <v>830.53599999999994</v>
      </c>
    </row>
    <row r="1343" spans="1:5" x14ac:dyDescent="0.2">
      <c r="A1343" s="460"/>
      <c r="B1343" s="460"/>
      <c r="C1343" s="460" t="s">
        <v>687</v>
      </c>
      <c r="D1343" s="463">
        <v>38185.158000000003</v>
      </c>
      <c r="E1343" s="463">
        <v>5644.8739999999998</v>
      </c>
    </row>
    <row r="1344" spans="1:5" x14ac:dyDescent="0.2">
      <c r="A1344" s="460"/>
      <c r="B1344" s="460"/>
      <c r="C1344" s="460" t="s">
        <v>721</v>
      </c>
      <c r="D1344" s="463">
        <v>18.323</v>
      </c>
      <c r="E1344" s="463">
        <v>0.02</v>
      </c>
    </row>
    <row r="1345" spans="1:5" x14ac:dyDescent="0.2">
      <c r="A1345" s="460"/>
      <c r="B1345" s="460"/>
      <c r="C1345" s="460" t="s">
        <v>712</v>
      </c>
      <c r="D1345" s="463">
        <v>31221.877</v>
      </c>
      <c r="E1345" s="463">
        <v>2789.4430000000002</v>
      </c>
    </row>
    <row r="1346" spans="1:5" x14ac:dyDescent="0.2">
      <c r="A1346" s="460"/>
      <c r="B1346" s="460"/>
      <c r="C1346" s="460" t="s">
        <v>702</v>
      </c>
      <c r="D1346" s="463">
        <v>22.997</v>
      </c>
      <c r="E1346" s="463">
        <v>3.1749999999999998</v>
      </c>
    </row>
    <row r="1347" spans="1:5" x14ac:dyDescent="0.2">
      <c r="A1347" s="460"/>
      <c r="B1347" s="460"/>
      <c r="C1347" s="460" t="s">
        <v>688</v>
      </c>
      <c r="D1347" s="463">
        <v>3683.431</v>
      </c>
      <c r="E1347" s="463">
        <v>521.36599999999999</v>
      </c>
    </row>
    <row r="1348" spans="1:5" x14ac:dyDescent="0.2">
      <c r="A1348" s="460"/>
      <c r="B1348" s="460"/>
      <c r="C1348" s="460" t="s">
        <v>716</v>
      </c>
      <c r="D1348" s="463">
        <v>6326.42</v>
      </c>
      <c r="E1348" s="463">
        <v>248.476</v>
      </c>
    </row>
    <row r="1349" spans="1:5" x14ac:dyDescent="0.2">
      <c r="A1349" s="460"/>
      <c r="B1349" s="460"/>
      <c r="C1349" s="460" t="s">
        <v>718</v>
      </c>
      <c r="D1349" s="463">
        <v>4097.7569999999996</v>
      </c>
      <c r="E1349" s="463">
        <v>201.953</v>
      </c>
    </row>
    <row r="1350" spans="1:5" x14ac:dyDescent="0.2">
      <c r="A1350" s="460">
        <v>4811511010</v>
      </c>
      <c r="B1350" s="460" t="s">
        <v>1026</v>
      </c>
      <c r="C1350" s="460" t="s">
        <v>707</v>
      </c>
      <c r="D1350" s="463">
        <v>975332.88800000004</v>
      </c>
      <c r="E1350" s="463">
        <v>338268.99</v>
      </c>
    </row>
    <row r="1351" spans="1:5" x14ac:dyDescent="0.2">
      <c r="A1351" s="460"/>
      <c r="B1351" s="460"/>
      <c r="C1351" s="460" t="s">
        <v>708</v>
      </c>
      <c r="D1351" s="463">
        <v>259.31</v>
      </c>
      <c r="E1351" s="463">
        <v>10.95</v>
      </c>
    </row>
    <row r="1352" spans="1:5" x14ac:dyDescent="0.2">
      <c r="A1352" s="460"/>
      <c r="B1352" s="460"/>
      <c r="C1352" s="460" t="s">
        <v>733</v>
      </c>
      <c r="D1352" s="463">
        <v>19162076.508000001</v>
      </c>
      <c r="E1352" s="463">
        <v>4903593</v>
      </c>
    </row>
    <row r="1353" spans="1:5" x14ac:dyDescent="0.2">
      <c r="A1353" s="460"/>
      <c r="B1353" s="460"/>
      <c r="C1353" s="460" t="s">
        <v>739</v>
      </c>
      <c r="D1353" s="463">
        <v>55435.1</v>
      </c>
      <c r="E1353" s="463">
        <v>23009</v>
      </c>
    </row>
    <row r="1354" spans="1:5" x14ac:dyDescent="0.2">
      <c r="A1354" s="460"/>
      <c r="B1354" s="460"/>
      <c r="C1354" s="460" t="s">
        <v>712</v>
      </c>
      <c r="D1354" s="463">
        <v>18992</v>
      </c>
      <c r="E1354" s="463">
        <v>5567.9040000000005</v>
      </c>
    </row>
    <row r="1355" spans="1:5" x14ac:dyDescent="0.2">
      <c r="A1355" s="460"/>
      <c r="B1355" s="460"/>
      <c r="C1355" s="460" t="s">
        <v>688</v>
      </c>
      <c r="D1355" s="463">
        <v>21921422.425000001</v>
      </c>
      <c r="E1355" s="463">
        <v>6374595.574</v>
      </c>
    </row>
    <row r="1356" spans="1:5" x14ac:dyDescent="0.2">
      <c r="A1356" s="460"/>
      <c r="B1356" s="460"/>
      <c r="C1356" s="460" t="s">
        <v>740</v>
      </c>
      <c r="D1356" s="463">
        <v>303876.89799999999</v>
      </c>
      <c r="E1356" s="463">
        <v>62493.834999999999</v>
      </c>
    </row>
    <row r="1357" spans="1:5" x14ac:dyDescent="0.2">
      <c r="A1357" s="460">
        <v>4811511090</v>
      </c>
      <c r="B1357" s="460" t="s">
        <v>647</v>
      </c>
      <c r="C1357" s="460" t="s">
        <v>707</v>
      </c>
      <c r="D1357" s="463">
        <v>7341.6180000000004</v>
      </c>
      <c r="E1357" s="463">
        <v>395.58800000000002</v>
      </c>
    </row>
    <row r="1358" spans="1:5" x14ac:dyDescent="0.2">
      <c r="A1358" s="460"/>
      <c r="B1358" s="460"/>
      <c r="C1358" s="460" t="s">
        <v>696</v>
      </c>
      <c r="D1358" s="463">
        <v>4530.3999999999996</v>
      </c>
      <c r="E1358" s="463">
        <v>800</v>
      </c>
    </row>
    <row r="1359" spans="1:5" x14ac:dyDescent="0.2">
      <c r="A1359" s="460"/>
      <c r="B1359" s="460"/>
      <c r="C1359" s="460" t="s">
        <v>741</v>
      </c>
      <c r="D1359" s="463">
        <v>23267.228999999999</v>
      </c>
      <c r="E1359" s="463">
        <v>8661</v>
      </c>
    </row>
    <row r="1360" spans="1:5" x14ac:dyDescent="0.2">
      <c r="A1360" s="460"/>
      <c r="B1360" s="460"/>
      <c r="C1360" s="460" t="s">
        <v>698</v>
      </c>
      <c r="D1360" s="463">
        <v>209153.215</v>
      </c>
      <c r="E1360" s="463">
        <v>36088.307000000001</v>
      </c>
    </row>
    <row r="1361" spans="1:5" x14ac:dyDescent="0.2">
      <c r="A1361" s="460"/>
      <c r="B1361" s="460"/>
      <c r="C1361" s="460" t="s">
        <v>687</v>
      </c>
      <c r="D1361" s="463">
        <v>15313.159</v>
      </c>
      <c r="E1361" s="463">
        <v>331.66800000000001</v>
      </c>
    </row>
    <row r="1362" spans="1:5" x14ac:dyDescent="0.2">
      <c r="A1362" s="460"/>
      <c r="B1362" s="460"/>
      <c r="C1362" s="460" t="s">
        <v>739</v>
      </c>
      <c r="D1362" s="463">
        <v>47648.57</v>
      </c>
      <c r="E1362" s="463">
        <v>20892</v>
      </c>
    </row>
    <row r="1363" spans="1:5" x14ac:dyDescent="0.2">
      <c r="A1363" s="460">
        <v>4811512000</v>
      </c>
      <c r="B1363" s="460" t="s">
        <v>897</v>
      </c>
      <c r="C1363" s="460" t="s">
        <v>733</v>
      </c>
      <c r="D1363" s="463">
        <v>79858.335999999996</v>
      </c>
      <c r="E1363" s="463">
        <v>45714</v>
      </c>
    </row>
    <row r="1364" spans="1:5" x14ac:dyDescent="0.2">
      <c r="A1364" s="460"/>
      <c r="B1364" s="460"/>
      <c r="C1364" s="460" t="s">
        <v>692</v>
      </c>
      <c r="D1364" s="463">
        <v>2536.91</v>
      </c>
      <c r="E1364" s="463">
        <v>376.1</v>
      </c>
    </row>
    <row r="1365" spans="1:5" x14ac:dyDescent="0.2">
      <c r="A1365" s="460"/>
      <c r="B1365" s="460"/>
      <c r="C1365" s="460" t="s">
        <v>698</v>
      </c>
      <c r="D1365" s="463">
        <v>20164.399000000001</v>
      </c>
      <c r="E1365" s="463">
        <v>14790</v>
      </c>
    </row>
    <row r="1366" spans="1:5" x14ac:dyDescent="0.2">
      <c r="A1366" s="460"/>
      <c r="B1366" s="460"/>
      <c r="C1366" s="460" t="s">
        <v>687</v>
      </c>
      <c r="D1366" s="463">
        <v>436337.94500000001</v>
      </c>
      <c r="E1366" s="463">
        <v>324451.66499999998</v>
      </c>
    </row>
    <row r="1367" spans="1:5" x14ac:dyDescent="0.2">
      <c r="A1367" s="460"/>
      <c r="B1367" s="460"/>
      <c r="C1367" s="460" t="s">
        <v>739</v>
      </c>
      <c r="D1367" s="463">
        <v>1459303.6089999999</v>
      </c>
      <c r="E1367" s="463">
        <v>1131050.2</v>
      </c>
    </row>
    <row r="1368" spans="1:5" x14ac:dyDescent="0.2">
      <c r="A1368" s="460">
        <v>4811519000</v>
      </c>
      <c r="B1368" s="460" t="s">
        <v>648</v>
      </c>
      <c r="C1368" s="460" t="s">
        <v>707</v>
      </c>
      <c r="D1368" s="463">
        <v>46017.040999999997</v>
      </c>
      <c r="E1368" s="463">
        <v>1728.788</v>
      </c>
    </row>
    <row r="1369" spans="1:5" x14ac:dyDescent="0.2">
      <c r="A1369" s="460"/>
      <c r="B1369" s="460"/>
      <c r="C1369" s="460" t="s">
        <v>733</v>
      </c>
      <c r="D1369" s="463">
        <v>932.26099999999997</v>
      </c>
      <c r="E1369" s="463">
        <v>63.210999999999999</v>
      </c>
    </row>
    <row r="1370" spans="1:5" x14ac:dyDescent="0.2">
      <c r="A1370" s="460"/>
      <c r="B1370" s="460"/>
      <c r="C1370" s="460" t="s">
        <v>698</v>
      </c>
      <c r="D1370" s="463">
        <v>63637.641000000003</v>
      </c>
      <c r="E1370" s="463">
        <v>14330.62</v>
      </c>
    </row>
    <row r="1371" spans="1:5" x14ac:dyDescent="0.2">
      <c r="A1371" s="460"/>
      <c r="B1371" s="460"/>
      <c r="C1371" s="460" t="s">
        <v>687</v>
      </c>
      <c r="D1371" s="463">
        <v>2903633.9160000002</v>
      </c>
      <c r="E1371" s="463">
        <v>2029091.933</v>
      </c>
    </row>
    <row r="1372" spans="1:5" x14ac:dyDescent="0.2">
      <c r="A1372" s="460"/>
      <c r="B1372" s="460"/>
      <c r="C1372" s="460" t="s">
        <v>739</v>
      </c>
      <c r="D1372" s="463">
        <v>47281.214999999997</v>
      </c>
      <c r="E1372" s="463">
        <v>37801</v>
      </c>
    </row>
    <row r="1373" spans="1:5" x14ac:dyDescent="0.2">
      <c r="A1373" s="460"/>
      <c r="B1373" s="460"/>
      <c r="C1373" s="460" t="s">
        <v>748</v>
      </c>
      <c r="D1373" s="463">
        <v>208590.59400000001</v>
      </c>
      <c r="E1373" s="463">
        <v>273053.28000000003</v>
      </c>
    </row>
    <row r="1374" spans="1:5" s="334" customFormat="1" ht="12.75" customHeight="1" x14ac:dyDescent="0.2">
      <c r="A1374" s="571" t="s">
        <v>985</v>
      </c>
      <c r="B1374" s="572"/>
      <c r="C1374" s="573"/>
      <c r="D1374" s="574"/>
      <c r="E1374" s="574" t="s">
        <v>1578</v>
      </c>
    </row>
    <row r="1375" spans="1:5" x14ac:dyDescent="0.2">
      <c r="A1375" s="460"/>
      <c r="B1375" s="460"/>
      <c r="C1375" s="460" t="s">
        <v>712</v>
      </c>
      <c r="D1375" s="463">
        <v>136395.25200000001</v>
      </c>
      <c r="E1375" s="463">
        <v>30585</v>
      </c>
    </row>
    <row r="1376" spans="1:5" x14ac:dyDescent="0.2">
      <c r="A1376" s="460"/>
      <c r="B1376" s="460"/>
      <c r="C1376" s="460" t="s">
        <v>702</v>
      </c>
      <c r="D1376" s="463">
        <v>70865.790999999997</v>
      </c>
      <c r="E1376" s="463">
        <v>2859.5729999999999</v>
      </c>
    </row>
    <row r="1377" spans="1:5" x14ac:dyDescent="0.2">
      <c r="A1377" s="460"/>
      <c r="B1377" s="460"/>
      <c r="C1377" s="460" t="s">
        <v>715</v>
      </c>
      <c r="D1377" s="463">
        <v>12356.33</v>
      </c>
      <c r="E1377" s="463">
        <v>20710</v>
      </c>
    </row>
    <row r="1378" spans="1:5" x14ac:dyDescent="0.2">
      <c r="A1378" s="460">
        <v>4811591010</v>
      </c>
      <c r="B1378" s="460" t="s">
        <v>921</v>
      </c>
      <c r="C1378" s="460" t="s">
        <v>707</v>
      </c>
      <c r="D1378" s="463">
        <v>97016.892999999996</v>
      </c>
      <c r="E1378" s="463">
        <v>40106.209000000003</v>
      </c>
    </row>
    <row r="1379" spans="1:5" x14ac:dyDescent="0.2">
      <c r="A1379" s="460"/>
      <c r="B1379" s="460"/>
      <c r="C1379" s="460" t="s">
        <v>698</v>
      </c>
      <c r="D1379" s="463">
        <v>545.73199999999997</v>
      </c>
      <c r="E1379" s="463">
        <v>154.00200000000001</v>
      </c>
    </row>
    <row r="1380" spans="1:5" x14ac:dyDescent="0.2">
      <c r="A1380" s="460"/>
      <c r="B1380" s="460"/>
      <c r="C1380" s="460" t="s">
        <v>687</v>
      </c>
      <c r="D1380" s="463">
        <v>623105.54099999997</v>
      </c>
      <c r="E1380" s="463">
        <v>146893.66500000001</v>
      </c>
    </row>
    <row r="1381" spans="1:5" x14ac:dyDescent="0.2">
      <c r="A1381" s="460"/>
      <c r="B1381" s="460"/>
      <c r="C1381" s="460" t="s">
        <v>693</v>
      </c>
      <c r="D1381" s="463">
        <v>256719.701</v>
      </c>
      <c r="E1381" s="463">
        <v>75916</v>
      </c>
    </row>
    <row r="1382" spans="1:5" x14ac:dyDescent="0.2">
      <c r="A1382" s="460">
        <v>4811591090</v>
      </c>
      <c r="B1382" s="460" t="s">
        <v>1027</v>
      </c>
      <c r="C1382" s="460" t="s">
        <v>697</v>
      </c>
      <c r="D1382" s="463">
        <v>1.6819999999999999</v>
      </c>
      <c r="E1382" s="463">
        <v>0.55500000000000005</v>
      </c>
    </row>
    <row r="1383" spans="1:5" x14ac:dyDescent="0.2">
      <c r="A1383" s="460"/>
      <c r="B1383" s="460"/>
      <c r="C1383" s="460" t="s">
        <v>698</v>
      </c>
      <c r="D1383" s="463">
        <v>17735.16</v>
      </c>
      <c r="E1383" s="463">
        <v>7134.6009999999997</v>
      </c>
    </row>
    <row r="1384" spans="1:5" x14ac:dyDescent="0.2">
      <c r="A1384" s="460"/>
      <c r="B1384" s="460"/>
      <c r="C1384" s="460" t="s">
        <v>687</v>
      </c>
      <c r="D1384" s="463">
        <v>120.946</v>
      </c>
      <c r="E1384" s="463">
        <v>5.5</v>
      </c>
    </row>
    <row r="1385" spans="1:5" x14ac:dyDescent="0.2">
      <c r="A1385" s="460"/>
      <c r="B1385" s="460"/>
      <c r="C1385" s="460" t="s">
        <v>712</v>
      </c>
      <c r="D1385" s="463">
        <v>15683.174999999999</v>
      </c>
      <c r="E1385" s="463">
        <v>4757.6660000000002</v>
      </c>
    </row>
    <row r="1386" spans="1:5" x14ac:dyDescent="0.2">
      <c r="A1386" s="460">
        <v>4811592000</v>
      </c>
      <c r="B1386" s="460" t="s">
        <v>898</v>
      </c>
      <c r="C1386" s="460" t="s">
        <v>707</v>
      </c>
      <c r="D1386" s="463">
        <v>1121.606</v>
      </c>
      <c r="E1386" s="463">
        <v>346</v>
      </c>
    </row>
    <row r="1387" spans="1:5" x14ac:dyDescent="0.2">
      <c r="A1387" s="460"/>
      <c r="B1387" s="460"/>
      <c r="C1387" s="460" t="s">
        <v>697</v>
      </c>
      <c r="D1387" s="463">
        <v>8821.5560000000005</v>
      </c>
      <c r="E1387" s="463">
        <v>5680</v>
      </c>
    </row>
    <row r="1388" spans="1:5" x14ac:dyDescent="0.2">
      <c r="A1388" s="460"/>
      <c r="B1388" s="460"/>
      <c r="C1388" s="460" t="s">
        <v>698</v>
      </c>
      <c r="D1388" s="463">
        <v>64.028000000000006</v>
      </c>
      <c r="E1388" s="463">
        <v>1.784</v>
      </c>
    </row>
    <row r="1389" spans="1:5" x14ac:dyDescent="0.2">
      <c r="A1389" s="460"/>
      <c r="B1389" s="460"/>
      <c r="C1389" s="460" t="s">
        <v>687</v>
      </c>
      <c r="D1389" s="463">
        <v>23238.469000000001</v>
      </c>
      <c r="E1389" s="463">
        <v>8393.1450000000004</v>
      </c>
    </row>
    <row r="1390" spans="1:5" x14ac:dyDescent="0.2">
      <c r="A1390" s="460"/>
      <c r="B1390" s="460"/>
      <c r="C1390" s="460" t="s">
        <v>717</v>
      </c>
      <c r="D1390" s="463">
        <v>90.515000000000001</v>
      </c>
      <c r="E1390" s="463">
        <v>2.5230000000000001</v>
      </c>
    </row>
    <row r="1391" spans="1:5" x14ac:dyDescent="0.2">
      <c r="A1391" s="460">
        <v>4811593000</v>
      </c>
      <c r="B1391" s="460" t="s">
        <v>922</v>
      </c>
      <c r="C1391" s="460" t="s">
        <v>707</v>
      </c>
      <c r="D1391" s="463">
        <v>2010.97</v>
      </c>
      <c r="E1391" s="463">
        <v>500</v>
      </c>
    </row>
    <row r="1392" spans="1:5" x14ac:dyDescent="0.2">
      <c r="A1392" s="460"/>
      <c r="B1392" s="460"/>
      <c r="C1392" s="460" t="s">
        <v>741</v>
      </c>
      <c r="D1392" s="463">
        <v>630389.68400000001</v>
      </c>
      <c r="E1392" s="463">
        <v>197011.655</v>
      </c>
    </row>
    <row r="1393" spans="1:5" x14ac:dyDescent="0.2">
      <c r="A1393" s="460"/>
      <c r="B1393" s="460"/>
      <c r="C1393" s="460" t="s">
        <v>692</v>
      </c>
      <c r="D1393" s="463">
        <v>6801.1620000000003</v>
      </c>
      <c r="E1393" s="463">
        <v>391.238</v>
      </c>
    </row>
    <row r="1394" spans="1:5" x14ac:dyDescent="0.2">
      <c r="A1394" s="460"/>
      <c r="B1394" s="460"/>
      <c r="C1394" s="460" t="s">
        <v>698</v>
      </c>
      <c r="D1394" s="463">
        <v>6.1470000000000002</v>
      </c>
      <c r="E1394" s="463">
        <v>0.57099999999999995</v>
      </c>
    </row>
    <row r="1395" spans="1:5" x14ac:dyDescent="0.2">
      <c r="A1395" s="460"/>
      <c r="B1395" s="460"/>
      <c r="C1395" s="460" t="s">
        <v>689</v>
      </c>
      <c r="D1395" s="463">
        <v>1991834.9280000001</v>
      </c>
      <c r="E1395" s="463">
        <v>669418</v>
      </c>
    </row>
    <row r="1396" spans="1:5" x14ac:dyDescent="0.2">
      <c r="A1396" s="460"/>
      <c r="B1396" s="460"/>
      <c r="C1396" s="460" t="s">
        <v>687</v>
      </c>
      <c r="D1396" s="463">
        <v>873.04499999999996</v>
      </c>
      <c r="E1396" s="463">
        <v>100.105</v>
      </c>
    </row>
    <row r="1397" spans="1:5" x14ac:dyDescent="0.2">
      <c r="A1397" s="460"/>
      <c r="B1397" s="460"/>
      <c r="C1397" s="460" t="s">
        <v>693</v>
      </c>
      <c r="D1397" s="463">
        <v>1769.7449999999999</v>
      </c>
      <c r="E1397" s="463">
        <v>437</v>
      </c>
    </row>
    <row r="1398" spans="1:5" x14ac:dyDescent="0.2">
      <c r="A1398" s="460"/>
      <c r="B1398" s="460"/>
      <c r="C1398" s="460" t="s">
        <v>712</v>
      </c>
      <c r="D1398" s="463">
        <v>368831.49599999998</v>
      </c>
      <c r="E1398" s="463">
        <v>102161</v>
      </c>
    </row>
    <row r="1399" spans="1:5" x14ac:dyDescent="0.2">
      <c r="A1399" s="460"/>
      <c r="B1399" s="460"/>
      <c r="C1399" s="460" t="s">
        <v>737</v>
      </c>
      <c r="D1399" s="463">
        <v>450625.56199999998</v>
      </c>
      <c r="E1399" s="463">
        <v>178592</v>
      </c>
    </row>
    <row r="1400" spans="1:5" x14ac:dyDescent="0.2">
      <c r="A1400" s="460">
        <v>4811594010</v>
      </c>
      <c r="B1400" s="460" t="s">
        <v>923</v>
      </c>
      <c r="C1400" s="460" t="s">
        <v>707</v>
      </c>
      <c r="D1400" s="463">
        <v>1986.0940000000001</v>
      </c>
      <c r="E1400" s="463">
        <v>500</v>
      </c>
    </row>
    <row r="1401" spans="1:5" x14ac:dyDescent="0.2">
      <c r="A1401" s="460">
        <v>4811594090</v>
      </c>
      <c r="B1401" s="460" t="s">
        <v>899</v>
      </c>
      <c r="C1401" s="460" t="s">
        <v>707</v>
      </c>
      <c r="D1401" s="463">
        <v>32107.24</v>
      </c>
      <c r="E1401" s="463">
        <v>6400.9189999999999</v>
      </c>
    </row>
    <row r="1402" spans="1:5" x14ac:dyDescent="0.2">
      <c r="A1402" s="460"/>
      <c r="B1402" s="460"/>
      <c r="C1402" s="460" t="s">
        <v>698</v>
      </c>
      <c r="D1402" s="463">
        <v>18646.056</v>
      </c>
      <c r="E1402" s="463">
        <v>9813.7659999999996</v>
      </c>
    </row>
    <row r="1403" spans="1:5" x14ac:dyDescent="0.2">
      <c r="A1403" s="460"/>
      <c r="B1403" s="460"/>
      <c r="C1403" s="460" t="s">
        <v>710</v>
      </c>
      <c r="D1403" s="463">
        <v>7712.2370000000001</v>
      </c>
      <c r="E1403" s="463">
        <v>388.94600000000003</v>
      </c>
    </row>
    <row r="1404" spans="1:5" x14ac:dyDescent="0.2">
      <c r="A1404" s="460"/>
      <c r="B1404" s="460"/>
      <c r="C1404" s="460" t="s">
        <v>687</v>
      </c>
      <c r="D1404" s="463">
        <v>2443.3200000000002</v>
      </c>
      <c r="E1404" s="463">
        <v>336.95600000000002</v>
      </c>
    </row>
    <row r="1405" spans="1:5" x14ac:dyDescent="0.2">
      <c r="A1405" s="460"/>
      <c r="B1405" s="460"/>
      <c r="C1405" s="460" t="s">
        <v>688</v>
      </c>
      <c r="D1405" s="463">
        <v>944.548</v>
      </c>
      <c r="E1405" s="463">
        <v>140.58000000000001</v>
      </c>
    </row>
    <row r="1406" spans="1:5" x14ac:dyDescent="0.2">
      <c r="A1406" s="460">
        <v>4811595000</v>
      </c>
      <c r="B1406" s="460" t="s">
        <v>900</v>
      </c>
      <c r="C1406" s="460" t="s">
        <v>707</v>
      </c>
      <c r="D1406" s="463">
        <v>3141.759</v>
      </c>
      <c r="E1406" s="463">
        <v>485.35399999999998</v>
      </c>
    </row>
    <row r="1407" spans="1:5" x14ac:dyDescent="0.2">
      <c r="A1407" s="460"/>
      <c r="B1407" s="460"/>
      <c r="C1407" s="460" t="s">
        <v>692</v>
      </c>
      <c r="D1407" s="463">
        <v>7495.24</v>
      </c>
      <c r="E1407" s="463">
        <v>810.11</v>
      </c>
    </row>
    <row r="1408" spans="1:5" x14ac:dyDescent="0.2">
      <c r="A1408" s="460"/>
      <c r="B1408" s="460"/>
      <c r="C1408" s="460" t="s">
        <v>698</v>
      </c>
      <c r="D1408" s="463">
        <v>140.41800000000001</v>
      </c>
      <c r="E1408" s="463">
        <v>5.8259999999999996</v>
      </c>
    </row>
    <row r="1409" spans="1:5" x14ac:dyDescent="0.2">
      <c r="A1409" s="460"/>
      <c r="B1409" s="460"/>
      <c r="C1409" s="460" t="s">
        <v>689</v>
      </c>
      <c r="D1409" s="463">
        <v>7257.8590000000004</v>
      </c>
      <c r="E1409" s="463">
        <v>734</v>
      </c>
    </row>
    <row r="1410" spans="1:5" s="334" customFormat="1" ht="12.75" customHeight="1" x14ac:dyDescent="0.2">
      <c r="A1410" s="571" t="s">
        <v>985</v>
      </c>
      <c r="B1410" s="572"/>
      <c r="C1410" s="573"/>
      <c r="D1410" s="574"/>
      <c r="E1410" s="574" t="s">
        <v>1578</v>
      </c>
    </row>
    <row r="1411" spans="1:5" x14ac:dyDescent="0.2">
      <c r="A1411" s="460">
        <v>4811596000</v>
      </c>
      <c r="B1411" s="460" t="s">
        <v>901</v>
      </c>
      <c r="C1411" s="460" t="s">
        <v>707</v>
      </c>
      <c r="D1411" s="463">
        <v>26.831</v>
      </c>
      <c r="E1411" s="463">
        <v>5</v>
      </c>
    </row>
    <row r="1412" spans="1:5" x14ac:dyDescent="0.2">
      <c r="A1412" s="460"/>
      <c r="B1412" s="460"/>
      <c r="C1412" s="460" t="s">
        <v>733</v>
      </c>
      <c r="D1412" s="463">
        <v>518516.375</v>
      </c>
      <c r="E1412" s="463">
        <v>125540.74099999999</v>
      </c>
    </row>
    <row r="1413" spans="1:5" x14ac:dyDescent="0.2">
      <c r="A1413" s="460"/>
      <c r="B1413" s="460"/>
      <c r="C1413" s="460" t="s">
        <v>698</v>
      </c>
      <c r="D1413" s="463">
        <v>386194.09299999999</v>
      </c>
      <c r="E1413" s="463">
        <v>104502.011</v>
      </c>
    </row>
    <row r="1414" spans="1:5" x14ac:dyDescent="0.2">
      <c r="A1414" s="460"/>
      <c r="B1414" s="460"/>
      <c r="C1414" s="460" t="s">
        <v>705</v>
      </c>
      <c r="D1414" s="463">
        <v>130727.83199999999</v>
      </c>
      <c r="E1414" s="463">
        <v>37272.300000000003</v>
      </c>
    </row>
    <row r="1415" spans="1:5" x14ac:dyDescent="0.2">
      <c r="A1415" s="460"/>
      <c r="B1415" s="460"/>
      <c r="C1415" s="460" t="s">
        <v>687</v>
      </c>
      <c r="D1415" s="463">
        <v>34482.697</v>
      </c>
      <c r="E1415" s="463">
        <v>3967.5509999999999</v>
      </c>
    </row>
    <row r="1416" spans="1:5" x14ac:dyDescent="0.2">
      <c r="A1416" s="460"/>
      <c r="B1416" s="460"/>
      <c r="C1416" s="460" t="s">
        <v>712</v>
      </c>
      <c r="D1416" s="463">
        <v>68.528000000000006</v>
      </c>
      <c r="E1416" s="463">
        <v>2.0699999999999998</v>
      </c>
    </row>
    <row r="1417" spans="1:5" x14ac:dyDescent="0.2">
      <c r="A1417" s="460"/>
      <c r="B1417" s="460"/>
      <c r="C1417" s="460" t="s">
        <v>702</v>
      </c>
      <c r="D1417" s="463">
        <v>1327.7829999999999</v>
      </c>
      <c r="E1417" s="463">
        <v>18.401</v>
      </c>
    </row>
    <row r="1418" spans="1:5" x14ac:dyDescent="0.2">
      <c r="A1418" s="460"/>
      <c r="B1418" s="460"/>
      <c r="C1418" s="460" t="s">
        <v>688</v>
      </c>
      <c r="D1418" s="463">
        <v>1823.604</v>
      </c>
      <c r="E1418" s="463">
        <v>247</v>
      </c>
    </row>
    <row r="1419" spans="1:5" x14ac:dyDescent="0.2">
      <c r="A1419" s="460"/>
      <c r="B1419" s="460"/>
      <c r="C1419" s="460" t="s">
        <v>715</v>
      </c>
      <c r="D1419" s="463">
        <v>3955.9250000000002</v>
      </c>
      <c r="E1419" s="463">
        <v>120.687</v>
      </c>
    </row>
    <row r="1420" spans="1:5" x14ac:dyDescent="0.2">
      <c r="A1420" s="460"/>
      <c r="B1420" s="460"/>
      <c r="C1420" s="460" t="s">
        <v>691</v>
      </c>
      <c r="D1420" s="463">
        <v>402.43900000000002</v>
      </c>
      <c r="E1420" s="463">
        <v>4.1959999999999997</v>
      </c>
    </row>
    <row r="1421" spans="1:5" x14ac:dyDescent="0.2">
      <c r="A1421" s="460">
        <v>4811599000</v>
      </c>
      <c r="B1421" s="460" t="s">
        <v>649</v>
      </c>
      <c r="C1421" s="460" t="s">
        <v>707</v>
      </c>
      <c r="D1421" s="463">
        <v>754289.86600000004</v>
      </c>
      <c r="E1421" s="463">
        <v>255910</v>
      </c>
    </row>
    <row r="1422" spans="1:5" x14ac:dyDescent="0.2">
      <c r="A1422" s="460"/>
      <c r="B1422" s="460"/>
      <c r="C1422" s="460" t="s">
        <v>733</v>
      </c>
      <c r="D1422" s="463">
        <v>294515.88</v>
      </c>
      <c r="E1422" s="463">
        <v>63710.9</v>
      </c>
    </row>
    <row r="1423" spans="1:5" x14ac:dyDescent="0.2">
      <c r="A1423" s="460"/>
      <c r="B1423" s="460"/>
      <c r="C1423" s="460" t="s">
        <v>692</v>
      </c>
      <c r="D1423" s="463">
        <v>1494.06</v>
      </c>
      <c r="E1423" s="463">
        <v>242.53</v>
      </c>
    </row>
    <row r="1424" spans="1:5" x14ac:dyDescent="0.2">
      <c r="A1424" s="460"/>
      <c r="B1424" s="460"/>
      <c r="C1424" s="460" t="s">
        <v>698</v>
      </c>
      <c r="D1424" s="463">
        <v>549319.64300000004</v>
      </c>
      <c r="E1424" s="463">
        <v>126246.58500000001</v>
      </c>
    </row>
    <row r="1425" spans="1:5" x14ac:dyDescent="0.2">
      <c r="A1425" s="460"/>
      <c r="B1425" s="460"/>
      <c r="C1425" s="460" t="s">
        <v>695</v>
      </c>
      <c r="D1425" s="463">
        <v>16941.210999999999</v>
      </c>
      <c r="E1425" s="463">
        <v>3690.82</v>
      </c>
    </row>
    <row r="1426" spans="1:5" x14ac:dyDescent="0.2">
      <c r="A1426" s="460"/>
      <c r="B1426" s="460"/>
      <c r="C1426" s="460" t="s">
        <v>705</v>
      </c>
      <c r="D1426" s="463">
        <v>5071.3909999999996</v>
      </c>
      <c r="E1426" s="463">
        <v>852.52200000000005</v>
      </c>
    </row>
    <row r="1427" spans="1:5" x14ac:dyDescent="0.2">
      <c r="A1427" s="460"/>
      <c r="B1427" s="460"/>
      <c r="C1427" s="460" t="s">
        <v>700</v>
      </c>
      <c r="D1427" s="463">
        <v>7482.2529999999997</v>
      </c>
      <c r="E1427" s="463">
        <v>910.2</v>
      </c>
    </row>
    <row r="1428" spans="1:5" x14ac:dyDescent="0.2">
      <c r="A1428" s="460"/>
      <c r="B1428" s="460"/>
      <c r="C1428" s="460" t="s">
        <v>689</v>
      </c>
      <c r="D1428" s="463">
        <v>27758.616999999998</v>
      </c>
      <c r="E1428" s="463">
        <v>1680.364</v>
      </c>
    </row>
    <row r="1429" spans="1:5" x14ac:dyDescent="0.2">
      <c r="A1429" s="460"/>
      <c r="B1429" s="460"/>
      <c r="C1429" s="460" t="s">
        <v>687</v>
      </c>
      <c r="D1429" s="463">
        <v>303698.96299999999</v>
      </c>
      <c r="E1429" s="463">
        <v>75516.051000000007</v>
      </c>
    </row>
    <row r="1430" spans="1:5" x14ac:dyDescent="0.2">
      <c r="A1430" s="460"/>
      <c r="B1430" s="460"/>
      <c r="C1430" s="460" t="s">
        <v>739</v>
      </c>
      <c r="D1430" s="463">
        <v>379133.685</v>
      </c>
      <c r="E1430" s="463">
        <v>79799.308000000005</v>
      </c>
    </row>
    <row r="1431" spans="1:5" x14ac:dyDescent="0.2">
      <c r="A1431" s="460"/>
      <c r="B1431" s="460"/>
      <c r="C1431" s="460" t="s">
        <v>693</v>
      </c>
      <c r="D1431" s="463">
        <v>2834.502</v>
      </c>
      <c r="E1431" s="463">
        <v>1174.55</v>
      </c>
    </row>
    <row r="1432" spans="1:5" x14ac:dyDescent="0.2">
      <c r="A1432" s="460"/>
      <c r="B1432" s="460"/>
      <c r="C1432" s="460" t="s">
        <v>712</v>
      </c>
      <c r="D1432" s="463">
        <v>1217767.6240000001</v>
      </c>
      <c r="E1432" s="463">
        <v>471381.98800000001</v>
      </c>
    </row>
    <row r="1433" spans="1:5" x14ac:dyDescent="0.2">
      <c r="A1433" s="460"/>
      <c r="B1433" s="460"/>
      <c r="C1433" s="460" t="s">
        <v>702</v>
      </c>
      <c r="D1433" s="463">
        <v>452.35300000000001</v>
      </c>
      <c r="E1433" s="463">
        <v>5.2869999999999999</v>
      </c>
    </row>
    <row r="1434" spans="1:5" x14ac:dyDescent="0.2">
      <c r="A1434" s="460"/>
      <c r="B1434" s="460"/>
      <c r="C1434" s="460" t="s">
        <v>688</v>
      </c>
      <c r="D1434" s="463">
        <v>413180.33</v>
      </c>
      <c r="E1434" s="463">
        <v>38571.919000000002</v>
      </c>
    </row>
    <row r="1435" spans="1:5" x14ac:dyDescent="0.2">
      <c r="A1435" s="460"/>
      <c r="B1435" s="460"/>
      <c r="C1435" s="460" t="s">
        <v>715</v>
      </c>
      <c r="D1435" s="463">
        <v>13395.495999999999</v>
      </c>
      <c r="E1435" s="463">
        <v>1480.134</v>
      </c>
    </row>
    <row r="1436" spans="1:5" x14ac:dyDescent="0.2">
      <c r="A1436" s="460">
        <v>4811601010</v>
      </c>
      <c r="B1436" s="460" t="s">
        <v>1028</v>
      </c>
      <c r="C1436" s="460" t="s">
        <v>707</v>
      </c>
      <c r="D1436" s="463">
        <v>122.55200000000001</v>
      </c>
      <c r="E1436" s="463">
        <v>2.8</v>
      </c>
    </row>
    <row r="1437" spans="1:5" x14ac:dyDescent="0.2">
      <c r="A1437" s="460"/>
      <c r="B1437" s="460"/>
      <c r="C1437" s="460" t="s">
        <v>687</v>
      </c>
      <c r="D1437" s="463">
        <v>28294.978999999999</v>
      </c>
      <c r="E1437" s="463">
        <v>6996.5</v>
      </c>
    </row>
    <row r="1438" spans="1:5" x14ac:dyDescent="0.2">
      <c r="A1438" s="460">
        <v>4811601090</v>
      </c>
      <c r="B1438" s="460" t="s">
        <v>1029</v>
      </c>
      <c r="C1438" s="460" t="s">
        <v>707</v>
      </c>
      <c r="D1438" s="463">
        <v>44.79</v>
      </c>
      <c r="E1438" s="463">
        <v>0.69899999999999995</v>
      </c>
    </row>
    <row r="1439" spans="1:5" x14ac:dyDescent="0.2">
      <c r="A1439" s="460"/>
      <c r="B1439" s="460"/>
      <c r="C1439" s="460" t="s">
        <v>698</v>
      </c>
      <c r="D1439" s="463">
        <v>9676.1239999999998</v>
      </c>
      <c r="E1439" s="463">
        <v>1525.4349999999999</v>
      </c>
    </row>
    <row r="1440" spans="1:5" x14ac:dyDescent="0.2">
      <c r="A1440" s="460"/>
      <c r="B1440" s="460"/>
      <c r="C1440" s="460" t="s">
        <v>687</v>
      </c>
      <c r="D1440" s="463">
        <v>30762.298999999999</v>
      </c>
      <c r="E1440" s="463">
        <v>5562.335</v>
      </c>
    </row>
    <row r="1441" spans="1:5" x14ac:dyDescent="0.2">
      <c r="A1441" s="460"/>
      <c r="B1441" s="460"/>
      <c r="C1441" s="460" t="s">
        <v>712</v>
      </c>
      <c r="D1441" s="463">
        <v>17697.957999999999</v>
      </c>
      <c r="E1441" s="463">
        <v>1340.2</v>
      </c>
    </row>
    <row r="1442" spans="1:5" x14ac:dyDescent="0.2">
      <c r="A1442" s="460"/>
      <c r="B1442" s="460"/>
      <c r="C1442" s="460" t="s">
        <v>702</v>
      </c>
      <c r="D1442" s="463">
        <v>8504.7800000000007</v>
      </c>
      <c r="E1442" s="463">
        <v>100.89100000000001</v>
      </c>
    </row>
    <row r="1443" spans="1:5" x14ac:dyDescent="0.2">
      <c r="A1443" s="460">
        <v>4811609000</v>
      </c>
      <c r="B1443" s="460" t="s">
        <v>650</v>
      </c>
      <c r="C1443" s="460" t="s">
        <v>696</v>
      </c>
      <c r="D1443" s="463">
        <v>329653.783</v>
      </c>
      <c r="E1443" s="463">
        <v>64936.777000000002</v>
      </c>
    </row>
    <row r="1444" spans="1:5" x14ac:dyDescent="0.2">
      <c r="A1444" s="460"/>
      <c r="B1444" s="460"/>
      <c r="C1444" s="460" t="s">
        <v>733</v>
      </c>
      <c r="D1444" s="463">
        <v>7277.6729999999998</v>
      </c>
      <c r="E1444" s="463">
        <v>1310.45</v>
      </c>
    </row>
    <row r="1445" spans="1:5" x14ac:dyDescent="0.2">
      <c r="A1445" s="460"/>
      <c r="B1445" s="460"/>
      <c r="C1445" s="460" t="s">
        <v>692</v>
      </c>
      <c r="D1445" s="463">
        <v>54422.533000000003</v>
      </c>
      <c r="E1445" s="463">
        <v>24271.75</v>
      </c>
    </row>
    <row r="1446" spans="1:5" s="334" customFormat="1" ht="12.75" customHeight="1" x14ac:dyDescent="0.2">
      <c r="A1446" s="571" t="s">
        <v>985</v>
      </c>
      <c r="B1446" s="572"/>
      <c r="C1446" s="573"/>
      <c r="D1446" s="574"/>
      <c r="E1446" s="574" t="s">
        <v>1578</v>
      </c>
    </row>
    <row r="1447" spans="1:5" x14ac:dyDescent="0.2">
      <c r="A1447" s="460"/>
      <c r="B1447" s="460"/>
      <c r="C1447" s="460" t="s">
        <v>698</v>
      </c>
      <c r="D1447" s="463">
        <v>33.875999999999998</v>
      </c>
      <c r="E1447" s="463">
        <v>7.0140000000000002</v>
      </c>
    </row>
    <row r="1448" spans="1:5" x14ac:dyDescent="0.2">
      <c r="A1448" s="460"/>
      <c r="B1448" s="460"/>
      <c r="C1448" s="460" t="s">
        <v>695</v>
      </c>
      <c r="D1448" s="463">
        <v>4788.22</v>
      </c>
      <c r="E1448" s="463">
        <v>557.62</v>
      </c>
    </row>
    <row r="1449" spans="1:5" x14ac:dyDescent="0.2">
      <c r="A1449" s="460"/>
      <c r="B1449" s="460"/>
      <c r="C1449" s="460" t="s">
        <v>705</v>
      </c>
      <c r="D1449" s="463">
        <v>54.859000000000002</v>
      </c>
      <c r="E1449" s="463">
        <v>8.3010000000000002</v>
      </c>
    </row>
    <row r="1450" spans="1:5" x14ac:dyDescent="0.2">
      <c r="A1450" s="460"/>
      <c r="B1450" s="460"/>
      <c r="C1450" s="460" t="s">
        <v>687</v>
      </c>
      <c r="D1450" s="463">
        <v>7956.8720000000003</v>
      </c>
      <c r="E1450" s="463">
        <v>1061.2940000000001</v>
      </c>
    </row>
    <row r="1451" spans="1:5" x14ac:dyDescent="0.2">
      <c r="A1451" s="460"/>
      <c r="B1451" s="460"/>
      <c r="C1451" s="460" t="s">
        <v>702</v>
      </c>
      <c r="D1451" s="463">
        <v>121.27800000000001</v>
      </c>
      <c r="E1451" s="463">
        <v>0.16</v>
      </c>
    </row>
    <row r="1452" spans="1:5" x14ac:dyDescent="0.2">
      <c r="A1452" s="460"/>
      <c r="B1452" s="460"/>
      <c r="C1452" s="460" t="s">
        <v>691</v>
      </c>
      <c r="D1452" s="463">
        <v>46695.216999999997</v>
      </c>
      <c r="E1452" s="463">
        <v>11808.5</v>
      </c>
    </row>
    <row r="1453" spans="1:5" x14ac:dyDescent="0.2">
      <c r="A1453" s="460"/>
      <c r="B1453" s="460"/>
      <c r="C1453" s="460" t="s">
        <v>717</v>
      </c>
      <c r="D1453" s="463">
        <v>23211.65</v>
      </c>
      <c r="E1453" s="463">
        <v>3996.97</v>
      </c>
    </row>
    <row r="1454" spans="1:5" x14ac:dyDescent="0.2">
      <c r="A1454" s="460">
        <v>4811901000</v>
      </c>
      <c r="B1454" s="460" t="s">
        <v>651</v>
      </c>
      <c r="C1454" s="460" t="s">
        <v>698</v>
      </c>
      <c r="D1454" s="463">
        <v>5121.9639999999999</v>
      </c>
      <c r="E1454" s="463">
        <v>2775.7069999999999</v>
      </c>
    </row>
    <row r="1455" spans="1:5" x14ac:dyDescent="0.2">
      <c r="A1455" s="460"/>
      <c r="B1455" s="460"/>
      <c r="C1455" s="460" t="s">
        <v>702</v>
      </c>
      <c r="D1455" s="463">
        <v>701.15499999999997</v>
      </c>
      <c r="E1455" s="463">
        <v>110.242</v>
      </c>
    </row>
    <row r="1456" spans="1:5" x14ac:dyDescent="0.2">
      <c r="A1456" s="460">
        <v>4811902010</v>
      </c>
      <c r="B1456" s="460" t="s">
        <v>652</v>
      </c>
      <c r="C1456" s="460" t="s">
        <v>707</v>
      </c>
      <c r="D1456" s="463">
        <v>320012.87099999998</v>
      </c>
      <c r="E1456" s="463">
        <v>195735.66200000001</v>
      </c>
    </row>
    <row r="1457" spans="1:5" x14ac:dyDescent="0.2">
      <c r="A1457" s="460"/>
      <c r="B1457" s="460"/>
      <c r="C1457" s="460" t="s">
        <v>698</v>
      </c>
      <c r="D1457" s="463">
        <v>57661.059000000001</v>
      </c>
      <c r="E1457" s="463">
        <v>28594.799999999999</v>
      </c>
    </row>
    <row r="1458" spans="1:5" x14ac:dyDescent="0.2">
      <c r="A1458" s="460"/>
      <c r="B1458" s="460"/>
      <c r="C1458" s="460" t="s">
        <v>689</v>
      </c>
      <c r="D1458" s="463">
        <v>19120.614000000001</v>
      </c>
      <c r="E1458" s="463">
        <v>6171.39</v>
      </c>
    </row>
    <row r="1459" spans="1:5" x14ac:dyDescent="0.2">
      <c r="A1459" s="460"/>
      <c r="B1459" s="460"/>
      <c r="C1459" s="460" t="s">
        <v>687</v>
      </c>
      <c r="D1459" s="463">
        <v>59483.66</v>
      </c>
      <c r="E1459" s="463">
        <v>17285</v>
      </c>
    </row>
    <row r="1460" spans="1:5" x14ac:dyDescent="0.2">
      <c r="A1460" s="460"/>
      <c r="B1460" s="460"/>
      <c r="C1460" s="460" t="s">
        <v>746</v>
      </c>
      <c r="D1460" s="463">
        <v>73006.235000000001</v>
      </c>
      <c r="E1460" s="463">
        <v>28876</v>
      </c>
    </row>
    <row r="1461" spans="1:5" x14ac:dyDescent="0.2">
      <c r="A1461" s="460"/>
      <c r="B1461" s="460"/>
      <c r="C1461" s="460" t="s">
        <v>702</v>
      </c>
      <c r="D1461" s="463">
        <v>746.63</v>
      </c>
      <c r="E1461" s="463">
        <v>81.218999999999994</v>
      </c>
    </row>
    <row r="1462" spans="1:5" x14ac:dyDescent="0.2">
      <c r="A1462" s="460">
        <v>4811902090</v>
      </c>
      <c r="B1462" s="460" t="s">
        <v>978</v>
      </c>
      <c r="C1462" s="460" t="s">
        <v>733</v>
      </c>
      <c r="D1462" s="463">
        <v>55.795000000000002</v>
      </c>
      <c r="E1462" s="463">
        <v>2.915</v>
      </c>
    </row>
    <row r="1463" spans="1:5" x14ac:dyDescent="0.2">
      <c r="A1463" s="460"/>
      <c r="B1463" s="460"/>
      <c r="C1463" s="460" t="s">
        <v>698</v>
      </c>
      <c r="D1463" s="463">
        <v>715.154</v>
      </c>
      <c r="E1463" s="463">
        <v>323.452</v>
      </c>
    </row>
    <row r="1464" spans="1:5" x14ac:dyDescent="0.2">
      <c r="A1464" s="460"/>
      <c r="B1464" s="460"/>
      <c r="C1464" s="460" t="s">
        <v>687</v>
      </c>
      <c r="D1464" s="463">
        <v>13445.43</v>
      </c>
      <c r="E1464" s="463">
        <v>3156.85</v>
      </c>
    </row>
    <row r="1465" spans="1:5" x14ac:dyDescent="0.2">
      <c r="A1465" s="460"/>
      <c r="B1465" s="460"/>
      <c r="C1465" s="460" t="s">
        <v>749</v>
      </c>
      <c r="D1465" s="463">
        <v>17.75</v>
      </c>
      <c r="E1465" s="463">
        <v>6.4000000000000001E-2</v>
      </c>
    </row>
    <row r="1466" spans="1:5" x14ac:dyDescent="0.2">
      <c r="A1466" s="460">
        <v>4811905000</v>
      </c>
      <c r="B1466" s="460" t="s">
        <v>902</v>
      </c>
      <c r="C1466" s="460" t="s">
        <v>698</v>
      </c>
      <c r="D1466" s="463">
        <v>101.343</v>
      </c>
      <c r="E1466" s="463">
        <v>5.6020000000000003</v>
      </c>
    </row>
    <row r="1467" spans="1:5" x14ac:dyDescent="0.2">
      <c r="A1467" s="460"/>
      <c r="B1467" s="460"/>
      <c r="C1467" s="460" t="s">
        <v>687</v>
      </c>
      <c r="D1467" s="463">
        <v>146.28700000000001</v>
      </c>
      <c r="E1467" s="463">
        <v>0.189</v>
      </c>
    </row>
    <row r="1468" spans="1:5" x14ac:dyDescent="0.2">
      <c r="A1468" s="460"/>
      <c r="B1468" s="460"/>
      <c r="C1468" s="460" t="s">
        <v>688</v>
      </c>
      <c r="D1468" s="463">
        <v>48.930999999999997</v>
      </c>
      <c r="E1468" s="463">
        <v>2</v>
      </c>
    </row>
    <row r="1469" spans="1:5" x14ac:dyDescent="0.2">
      <c r="A1469" s="460">
        <v>4811908010</v>
      </c>
      <c r="B1469" s="460" t="s">
        <v>1030</v>
      </c>
      <c r="C1469" s="460" t="s">
        <v>697</v>
      </c>
      <c r="D1469" s="463">
        <v>77.853999999999999</v>
      </c>
      <c r="E1469" s="463">
        <v>8.7840000000000007</v>
      </c>
    </row>
    <row r="1470" spans="1:5" x14ac:dyDescent="0.2">
      <c r="A1470" s="460"/>
      <c r="B1470" s="460"/>
      <c r="C1470" s="460" t="s">
        <v>698</v>
      </c>
      <c r="D1470" s="463">
        <v>460101.609</v>
      </c>
      <c r="E1470" s="463">
        <v>136075</v>
      </c>
    </row>
    <row r="1471" spans="1:5" x14ac:dyDescent="0.2">
      <c r="A1471" s="460"/>
      <c r="B1471" s="460"/>
      <c r="C1471" s="460" t="s">
        <v>687</v>
      </c>
      <c r="D1471" s="463">
        <v>9573.9549999999999</v>
      </c>
      <c r="E1471" s="463">
        <v>2050.4609999999998</v>
      </c>
    </row>
    <row r="1472" spans="1:5" x14ac:dyDescent="0.2">
      <c r="A1472" s="460">
        <v>4811908090</v>
      </c>
      <c r="B1472" s="460" t="s">
        <v>1031</v>
      </c>
      <c r="C1472" s="460" t="s">
        <v>698</v>
      </c>
      <c r="D1472" s="463">
        <v>1928.288</v>
      </c>
      <c r="E1472" s="463">
        <v>2021.5329999999999</v>
      </c>
    </row>
    <row r="1473" spans="1:5" x14ac:dyDescent="0.2">
      <c r="A1473" s="460"/>
      <c r="B1473" s="460"/>
      <c r="C1473" s="460" t="s">
        <v>687</v>
      </c>
      <c r="D1473" s="463">
        <v>10745.096</v>
      </c>
      <c r="E1473" s="463">
        <v>3398.9780000000001</v>
      </c>
    </row>
    <row r="1474" spans="1:5" x14ac:dyDescent="0.2">
      <c r="A1474" s="460"/>
      <c r="B1474" s="460"/>
      <c r="C1474" s="460" t="s">
        <v>712</v>
      </c>
      <c r="D1474" s="463">
        <v>7177.2470000000003</v>
      </c>
      <c r="E1474" s="463">
        <v>1400</v>
      </c>
    </row>
    <row r="1475" spans="1:5" x14ac:dyDescent="0.2">
      <c r="A1475" s="460"/>
      <c r="B1475" s="460"/>
      <c r="C1475" s="460" t="s">
        <v>702</v>
      </c>
      <c r="D1475" s="463">
        <v>14.525</v>
      </c>
      <c r="E1475" s="463">
        <v>2.0059999999999998</v>
      </c>
    </row>
    <row r="1476" spans="1:5" x14ac:dyDescent="0.2">
      <c r="A1476" s="460"/>
      <c r="B1476" s="460"/>
      <c r="C1476" s="460" t="s">
        <v>723</v>
      </c>
      <c r="D1476" s="463">
        <v>126.05200000000001</v>
      </c>
      <c r="E1476" s="463">
        <v>20.268000000000001</v>
      </c>
    </row>
    <row r="1477" spans="1:5" x14ac:dyDescent="0.2">
      <c r="A1477" s="460"/>
      <c r="B1477" s="460"/>
      <c r="C1477" s="460" t="s">
        <v>724</v>
      </c>
      <c r="D1477" s="463">
        <v>64.257000000000005</v>
      </c>
      <c r="E1477" s="463">
        <v>1.0589999999999999</v>
      </c>
    </row>
    <row r="1478" spans="1:5" x14ac:dyDescent="0.2">
      <c r="A1478" s="460">
        <v>4811909000</v>
      </c>
      <c r="B1478" s="460" t="s">
        <v>653</v>
      </c>
      <c r="C1478" s="460" t="s">
        <v>707</v>
      </c>
      <c r="D1478" s="463">
        <v>1013485.672</v>
      </c>
      <c r="E1478" s="463">
        <v>621081.98699999996</v>
      </c>
    </row>
    <row r="1479" spans="1:5" x14ac:dyDescent="0.2">
      <c r="A1479" s="460"/>
      <c r="B1479" s="460"/>
      <c r="C1479" s="460" t="s">
        <v>696</v>
      </c>
      <c r="D1479" s="463">
        <v>2592.3530000000001</v>
      </c>
      <c r="E1479" s="463">
        <v>374.56299999999999</v>
      </c>
    </row>
    <row r="1480" spans="1:5" x14ac:dyDescent="0.2">
      <c r="A1480" s="460"/>
      <c r="B1480" s="460"/>
      <c r="C1480" s="460" t="s">
        <v>708</v>
      </c>
      <c r="D1480" s="463">
        <v>579.38099999999997</v>
      </c>
      <c r="E1480" s="463">
        <v>25.331</v>
      </c>
    </row>
    <row r="1481" spans="1:5" x14ac:dyDescent="0.2">
      <c r="A1481" s="460"/>
      <c r="B1481" s="460"/>
      <c r="C1481" s="460" t="s">
        <v>741</v>
      </c>
      <c r="D1481" s="463">
        <v>45831.065999999999</v>
      </c>
      <c r="E1481" s="463">
        <v>11605.05</v>
      </c>
    </row>
    <row r="1482" spans="1:5" s="334" customFormat="1" ht="12.75" customHeight="1" x14ac:dyDescent="0.2">
      <c r="A1482" s="571" t="s">
        <v>985</v>
      </c>
      <c r="B1482" s="572"/>
      <c r="C1482" s="573"/>
      <c r="D1482" s="574"/>
      <c r="E1482" s="574" t="s">
        <v>1578</v>
      </c>
    </row>
    <row r="1483" spans="1:5" x14ac:dyDescent="0.2">
      <c r="A1483" s="460"/>
      <c r="B1483" s="460"/>
      <c r="C1483" s="460" t="s">
        <v>733</v>
      </c>
      <c r="D1483" s="463">
        <v>1797494.2690000001</v>
      </c>
      <c r="E1483" s="463">
        <v>1166371.5519999999</v>
      </c>
    </row>
    <row r="1484" spans="1:5" x14ac:dyDescent="0.2">
      <c r="A1484" s="460"/>
      <c r="B1484" s="460"/>
      <c r="C1484" s="460" t="s">
        <v>692</v>
      </c>
      <c r="D1484" s="463">
        <v>347471.35399999999</v>
      </c>
      <c r="E1484" s="463">
        <v>83618.834000000003</v>
      </c>
    </row>
    <row r="1485" spans="1:5" x14ac:dyDescent="0.2">
      <c r="A1485" s="460"/>
      <c r="B1485" s="460"/>
      <c r="C1485" s="460" t="s">
        <v>698</v>
      </c>
      <c r="D1485" s="463">
        <v>1630668.689</v>
      </c>
      <c r="E1485" s="463">
        <v>1064634.4750000001</v>
      </c>
    </row>
    <row r="1486" spans="1:5" x14ac:dyDescent="0.2">
      <c r="A1486" s="460"/>
      <c r="B1486" s="460"/>
      <c r="C1486" s="460" t="s">
        <v>695</v>
      </c>
      <c r="D1486" s="463">
        <v>999.01</v>
      </c>
      <c r="E1486" s="463">
        <v>131.571</v>
      </c>
    </row>
    <row r="1487" spans="1:5" x14ac:dyDescent="0.2">
      <c r="A1487" s="460"/>
      <c r="B1487" s="460"/>
      <c r="C1487" s="460" t="s">
        <v>705</v>
      </c>
      <c r="D1487" s="463">
        <v>1315607.1100000001</v>
      </c>
      <c r="E1487" s="463">
        <v>764188.56700000004</v>
      </c>
    </row>
    <row r="1488" spans="1:5" x14ac:dyDescent="0.2">
      <c r="A1488" s="460"/>
      <c r="B1488" s="460"/>
      <c r="C1488" s="460" t="s">
        <v>710</v>
      </c>
      <c r="D1488" s="463">
        <v>8635.0889999999999</v>
      </c>
      <c r="E1488" s="463">
        <v>4582</v>
      </c>
    </row>
    <row r="1489" spans="1:5" x14ac:dyDescent="0.2">
      <c r="A1489" s="460"/>
      <c r="B1489" s="460"/>
      <c r="C1489" s="460" t="s">
        <v>803</v>
      </c>
      <c r="D1489" s="463">
        <v>17040</v>
      </c>
      <c r="E1489" s="463">
        <v>10250</v>
      </c>
    </row>
    <row r="1490" spans="1:5" x14ac:dyDescent="0.2">
      <c r="A1490" s="460"/>
      <c r="B1490" s="460"/>
      <c r="C1490" s="460" t="s">
        <v>689</v>
      </c>
      <c r="D1490" s="463">
        <v>3998.4360000000001</v>
      </c>
      <c r="E1490" s="463">
        <v>570.23699999999997</v>
      </c>
    </row>
    <row r="1491" spans="1:5" x14ac:dyDescent="0.2">
      <c r="A1491" s="460"/>
      <c r="B1491" s="460"/>
      <c r="C1491" s="460" t="s">
        <v>687</v>
      </c>
      <c r="D1491" s="463">
        <v>301479.72200000001</v>
      </c>
      <c r="E1491" s="463">
        <v>44964.61</v>
      </c>
    </row>
    <row r="1492" spans="1:5" x14ac:dyDescent="0.2">
      <c r="A1492" s="460"/>
      <c r="B1492" s="460"/>
      <c r="C1492" s="460" t="s">
        <v>693</v>
      </c>
      <c r="D1492" s="463">
        <v>2701.4140000000002</v>
      </c>
      <c r="E1492" s="463">
        <v>101.819</v>
      </c>
    </row>
    <row r="1493" spans="1:5" x14ac:dyDescent="0.2">
      <c r="A1493" s="460"/>
      <c r="B1493" s="460"/>
      <c r="C1493" s="460" t="s">
        <v>720</v>
      </c>
      <c r="D1493" s="463">
        <v>9.4130000000000003</v>
      </c>
      <c r="E1493" s="463">
        <v>7.0000000000000007E-2</v>
      </c>
    </row>
    <row r="1494" spans="1:5" x14ac:dyDescent="0.2">
      <c r="A1494" s="460"/>
      <c r="B1494" s="460"/>
      <c r="C1494" s="460" t="s">
        <v>745</v>
      </c>
      <c r="D1494" s="463">
        <v>254.64099999999999</v>
      </c>
      <c r="E1494" s="463">
        <v>3.1459999999999999</v>
      </c>
    </row>
    <row r="1495" spans="1:5" x14ac:dyDescent="0.2">
      <c r="A1495" s="460"/>
      <c r="B1495" s="460"/>
      <c r="C1495" s="460" t="s">
        <v>746</v>
      </c>
      <c r="D1495" s="463">
        <v>215.16900000000001</v>
      </c>
      <c r="E1495" s="463">
        <v>7.5449999999999999</v>
      </c>
    </row>
    <row r="1496" spans="1:5" x14ac:dyDescent="0.2">
      <c r="A1496" s="460"/>
      <c r="B1496" s="460"/>
      <c r="C1496" s="460" t="s">
        <v>748</v>
      </c>
      <c r="D1496" s="463">
        <v>4948.3</v>
      </c>
      <c r="E1496" s="463">
        <v>551.07299999999998</v>
      </c>
    </row>
    <row r="1497" spans="1:5" x14ac:dyDescent="0.2">
      <c r="A1497" s="460"/>
      <c r="B1497" s="460"/>
      <c r="C1497" s="460" t="s">
        <v>712</v>
      </c>
      <c r="D1497" s="463">
        <v>221443.36600000001</v>
      </c>
      <c r="E1497" s="463">
        <v>116898.977</v>
      </c>
    </row>
    <row r="1498" spans="1:5" x14ac:dyDescent="0.2">
      <c r="A1498" s="460"/>
      <c r="B1498" s="460"/>
      <c r="C1498" s="460" t="s">
        <v>702</v>
      </c>
      <c r="D1498" s="463">
        <v>391049.91499999998</v>
      </c>
      <c r="E1498" s="463">
        <v>7998.3050000000003</v>
      </c>
    </row>
    <row r="1499" spans="1:5" x14ac:dyDescent="0.2">
      <c r="A1499" s="460"/>
      <c r="B1499" s="460"/>
      <c r="C1499" s="460" t="s">
        <v>713</v>
      </c>
      <c r="D1499" s="463">
        <v>25910.563999999998</v>
      </c>
      <c r="E1499" s="463">
        <v>5406.8919999999998</v>
      </c>
    </row>
    <row r="1500" spans="1:5" x14ac:dyDescent="0.2">
      <c r="A1500" s="460"/>
      <c r="B1500" s="460"/>
      <c r="C1500" s="460" t="s">
        <v>1236</v>
      </c>
      <c r="D1500" s="463">
        <v>261.565</v>
      </c>
      <c r="E1500" s="463">
        <v>5</v>
      </c>
    </row>
    <row r="1501" spans="1:5" x14ac:dyDescent="0.2">
      <c r="A1501" s="460"/>
      <c r="B1501" s="460"/>
      <c r="C1501" s="460" t="s">
        <v>715</v>
      </c>
      <c r="D1501" s="463">
        <v>280.79899999999998</v>
      </c>
      <c r="E1501" s="463">
        <v>15.75</v>
      </c>
    </row>
    <row r="1502" spans="1:5" x14ac:dyDescent="0.2">
      <c r="A1502" s="460"/>
      <c r="B1502" s="460"/>
      <c r="C1502" s="460" t="s">
        <v>719</v>
      </c>
      <c r="D1502" s="463">
        <v>437.67500000000001</v>
      </c>
      <c r="E1502" s="463">
        <v>30.062999999999999</v>
      </c>
    </row>
    <row r="1503" spans="1:5" x14ac:dyDescent="0.2">
      <c r="A1503" s="460"/>
      <c r="B1503" s="460"/>
      <c r="C1503" s="460" t="s">
        <v>691</v>
      </c>
      <c r="D1503" s="463">
        <v>6679.7120000000004</v>
      </c>
      <c r="E1503" s="463">
        <v>131.114</v>
      </c>
    </row>
    <row r="1504" spans="1:5" x14ac:dyDescent="0.2">
      <c r="A1504" s="460"/>
      <c r="B1504" s="460"/>
      <c r="C1504" s="460" t="s">
        <v>742</v>
      </c>
      <c r="D1504" s="463">
        <v>320.60300000000001</v>
      </c>
      <c r="E1504" s="463">
        <v>12.701000000000001</v>
      </c>
    </row>
    <row r="1505" spans="1:5" x14ac:dyDescent="0.2">
      <c r="A1505" s="460"/>
      <c r="B1505" s="460"/>
      <c r="C1505" s="460" t="s">
        <v>749</v>
      </c>
      <c r="D1505" s="463">
        <v>2296.3670000000002</v>
      </c>
      <c r="E1505" s="463">
        <v>75.274000000000001</v>
      </c>
    </row>
    <row r="1506" spans="1:5" x14ac:dyDescent="0.2">
      <c r="A1506" s="460"/>
      <c r="B1506" s="460"/>
      <c r="C1506" s="460" t="s">
        <v>717</v>
      </c>
      <c r="D1506" s="463">
        <v>33968.597000000002</v>
      </c>
      <c r="E1506" s="463">
        <v>17581.973000000002</v>
      </c>
    </row>
    <row r="1507" spans="1:5" x14ac:dyDescent="0.2">
      <c r="A1507" s="460"/>
      <c r="B1507" s="460"/>
      <c r="C1507" s="460" t="s">
        <v>737</v>
      </c>
      <c r="D1507" s="463">
        <v>11.627000000000001</v>
      </c>
      <c r="E1507" s="463">
        <v>0.223</v>
      </c>
    </row>
    <row r="1508" spans="1:5" x14ac:dyDescent="0.2">
      <c r="A1508" s="460">
        <v>4812000000</v>
      </c>
      <c r="B1508" s="460" t="s">
        <v>966</v>
      </c>
      <c r="C1508" s="460" t="s">
        <v>707</v>
      </c>
      <c r="D1508" s="463">
        <v>153258.644</v>
      </c>
      <c r="E1508" s="463">
        <v>25060.465</v>
      </c>
    </row>
    <row r="1509" spans="1:5" x14ac:dyDescent="0.2">
      <c r="A1509" s="460"/>
      <c r="B1509" s="460"/>
      <c r="C1509" s="460" t="s">
        <v>733</v>
      </c>
      <c r="D1509" s="463">
        <v>11535.27</v>
      </c>
      <c r="E1509" s="463">
        <v>361.85</v>
      </c>
    </row>
    <row r="1510" spans="1:5" x14ac:dyDescent="0.2">
      <c r="A1510" s="460"/>
      <c r="B1510" s="460"/>
      <c r="C1510" s="460" t="s">
        <v>698</v>
      </c>
      <c r="D1510" s="463">
        <v>283.392</v>
      </c>
      <c r="E1510" s="463">
        <v>45.158000000000001</v>
      </c>
    </row>
    <row r="1511" spans="1:5" x14ac:dyDescent="0.2">
      <c r="A1511" s="460"/>
      <c r="B1511" s="460"/>
      <c r="C1511" s="460" t="s">
        <v>695</v>
      </c>
      <c r="D1511" s="463">
        <v>349.18400000000003</v>
      </c>
      <c r="E1511" s="463">
        <v>16.63</v>
      </c>
    </row>
    <row r="1512" spans="1:5" x14ac:dyDescent="0.2">
      <c r="A1512" s="460"/>
      <c r="B1512" s="460"/>
      <c r="C1512" s="460" t="s">
        <v>689</v>
      </c>
      <c r="D1512" s="463">
        <v>3233.7570000000001</v>
      </c>
      <c r="E1512" s="463">
        <v>475.05</v>
      </c>
    </row>
    <row r="1513" spans="1:5" x14ac:dyDescent="0.2">
      <c r="A1513" s="460"/>
      <c r="B1513" s="460"/>
      <c r="C1513" s="460" t="s">
        <v>687</v>
      </c>
      <c r="D1513" s="463">
        <v>39813.480000000003</v>
      </c>
      <c r="E1513" s="463">
        <v>2944.5439999999999</v>
      </c>
    </row>
    <row r="1514" spans="1:5" x14ac:dyDescent="0.2">
      <c r="A1514" s="460"/>
      <c r="B1514" s="460"/>
      <c r="C1514" s="460" t="s">
        <v>712</v>
      </c>
      <c r="D1514" s="463">
        <v>128.48500000000001</v>
      </c>
      <c r="E1514" s="463">
        <v>11.569000000000001</v>
      </c>
    </row>
    <row r="1515" spans="1:5" x14ac:dyDescent="0.2">
      <c r="A1515" s="460"/>
      <c r="B1515" s="460"/>
      <c r="C1515" s="460" t="s">
        <v>702</v>
      </c>
      <c r="D1515" s="463">
        <v>37.32</v>
      </c>
      <c r="E1515" s="463">
        <v>5.1859999999999999</v>
      </c>
    </row>
    <row r="1516" spans="1:5" x14ac:dyDescent="0.2">
      <c r="A1516" s="460"/>
      <c r="B1516" s="460"/>
      <c r="C1516" s="460" t="s">
        <v>742</v>
      </c>
      <c r="D1516" s="463">
        <v>11167.358</v>
      </c>
      <c r="E1516" s="463">
        <v>1601.585</v>
      </c>
    </row>
    <row r="1517" spans="1:5" x14ac:dyDescent="0.2">
      <c r="A1517" s="460">
        <v>4813100000</v>
      </c>
      <c r="B1517" s="460" t="s">
        <v>903</v>
      </c>
      <c r="C1517" s="460" t="s">
        <v>696</v>
      </c>
      <c r="D1517" s="463">
        <v>6894.732</v>
      </c>
      <c r="E1517" s="463">
        <v>216.35300000000001</v>
      </c>
    </row>
    <row r="1518" spans="1:5" s="334" customFormat="1" ht="12.75" customHeight="1" x14ac:dyDescent="0.2">
      <c r="A1518" s="571" t="s">
        <v>985</v>
      </c>
      <c r="B1518" s="572"/>
      <c r="C1518" s="573"/>
      <c r="D1518" s="574"/>
      <c r="E1518" s="574" t="s">
        <v>1578</v>
      </c>
    </row>
    <row r="1519" spans="1:5" x14ac:dyDescent="0.2">
      <c r="A1519" s="460"/>
      <c r="B1519" s="460"/>
      <c r="C1519" s="460" t="s">
        <v>741</v>
      </c>
      <c r="D1519" s="463">
        <v>1810.443</v>
      </c>
      <c r="E1519" s="463">
        <v>77.891000000000005</v>
      </c>
    </row>
    <row r="1520" spans="1:5" x14ac:dyDescent="0.2">
      <c r="A1520" s="460"/>
      <c r="B1520" s="460"/>
      <c r="C1520" s="460" t="s">
        <v>698</v>
      </c>
      <c r="D1520" s="463">
        <v>1959.991</v>
      </c>
      <c r="E1520" s="463">
        <v>112.196</v>
      </c>
    </row>
    <row r="1521" spans="1:5" x14ac:dyDescent="0.2">
      <c r="A1521" s="460"/>
      <c r="B1521" s="460"/>
      <c r="C1521" s="460" t="s">
        <v>689</v>
      </c>
      <c r="D1521" s="463">
        <v>253649.035</v>
      </c>
      <c r="E1521" s="463">
        <v>10406.106</v>
      </c>
    </row>
    <row r="1522" spans="1:5" x14ac:dyDescent="0.2">
      <c r="A1522" s="460"/>
      <c r="B1522" s="460"/>
      <c r="C1522" s="460" t="s">
        <v>687</v>
      </c>
      <c r="D1522" s="463">
        <v>15572.1</v>
      </c>
      <c r="E1522" s="463">
        <v>298.12599999999998</v>
      </c>
    </row>
    <row r="1523" spans="1:5" x14ac:dyDescent="0.2">
      <c r="A1523" s="460"/>
      <c r="B1523" s="460"/>
      <c r="C1523" s="460" t="s">
        <v>701</v>
      </c>
      <c r="D1523" s="463">
        <v>3335.2550000000001</v>
      </c>
      <c r="E1523" s="463">
        <v>181.36199999999999</v>
      </c>
    </row>
    <row r="1524" spans="1:5" x14ac:dyDescent="0.2">
      <c r="A1524" s="460"/>
      <c r="B1524" s="460"/>
      <c r="C1524" s="460" t="s">
        <v>748</v>
      </c>
      <c r="D1524" s="463">
        <v>910.92200000000003</v>
      </c>
      <c r="E1524" s="463">
        <v>30.42</v>
      </c>
    </row>
    <row r="1525" spans="1:5" x14ac:dyDescent="0.2">
      <c r="A1525" s="460"/>
      <c r="B1525" s="460"/>
      <c r="C1525" s="460" t="s">
        <v>809</v>
      </c>
      <c r="D1525" s="463">
        <v>157.21</v>
      </c>
      <c r="E1525" s="463">
        <v>8.7409999999999997</v>
      </c>
    </row>
    <row r="1526" spans="1:5" x14ac:dyDescent="0.2">
      <c r="A1526" s="460"/>
      <c r="B1526" s="460"/>
      <c r="C1526" s="460" t="s">
        <v>694</v>
      </c>
      <c r="D1526" s="463">
        <v>37008.216</v>
      </c>
      <c r="E1526" s="463">
        <v>735.46900000000005</v>
      </c>
    </row>
    <row r="1527" spans="1:5" x14ac:dyDescent="0.2">
      <c r="A1527" s="460">
        <v>4813200000</v>
      </c>
      <c r="B1527" s="460" t="s">
        <v>904</v>
      </c>
      <c r="C1527" s="460" t="s">
        <v>689</v>
      </c>
      <c r="D1527" s="463">
        <v>746.91700000000003</v>
      </c>
      <c r="E1527" s="463">
        <v>32.283000000000001</v>
      </c>
    </row>
    <row r="1528" spans="1:5" x14ac:dyDescent="0.2">
      <c r="A1528" s="460">
        <v>4813900000</v>
      </c>
      <c r="B1528" s="460" t="s">
        <v>1207</v>
      </c>
      <c r="C1528" s="460" t="s">
        <v>707</v>
      </c>
      <c r="D1528" s="463">
        <v>1439.9349999999999</v>
      </c>
      <c r="E1528" s="463">
        <v>125</v>
      </c>
    </row>
    <row r="1529" spans="1:5" x14ac:dyDescent="0.2">
      <c r="A1529" s="460"/>
      <c r="B1529" s="460"/>
      <c r="C1529" s="460" t="s">
        <v>698</v>
      </c>
      <c r="D1529" s="463">
        <v>342.13</v>
      </c>
      <c r="E1529" s="463">
        <v>59.781999999999996</v>
      </c>
    </row>
    <row r="1530" spans="1:5" x14ac:dyDescent="0.2">
      <c r="A1530" s="460"/>
      <c r="B1530" s="460"/>
      <c r="C1530" s="460" t="s">
        <v>695</v>
      </c>
      <c r="D1530" s="463">
        <v>8336.02</v>
      </c>
      <c r="E1530" s="463">
        <v>162.83000000000001</v>
      </c>
    </row>
    <row r="1531" spans="1:5" x14ac:dyDescent="0.2">
      <c r="A1531" s="460">
        <v>4814200000</v>
      </c>
      <c r="B1531" s="460" t="s">
        <v>1032</v>
      </c>
      <c r="C1531" s="460" t="s">
        <v>707</v>
      </c>
      <c r="D1531" s="463">
        <v>7512.99</v>
      </c>
      <c r="E1531" s="463">
        <v>402.81900000000002</v>
      </c>
    </row>
    <row r="1532" spans="1:5" x14ac:dyDescent="0.2">
      <c r="A1532" s="460"/>
      <c r="B1532" s="460"/>
      <c r="C1532" s="460" t="s">
        <v>696</v>
      </c>
      <c r="D1532" s="463">
        <v>84405.938999999998</v>
      </c>
      <c r="E1532" s="463">
        <v>13061.396000000001</v>
      </c>
    </row>
    <row r="1533" spans="1:5" x14ac:dyDescent="0.2">
      <c r="A1533" s="460"/>
      <c r="B1533" s="460"/>
      <c r="C1533" s="460" t="s">
        <v>708</v>
      </c>
      <c r="D1533" s="463">
        <v>327.60199999999998</v>
      </c>
      <c r="E1533" s="463">
        <v>12.134</v>
      </c>
    </row>
    <row r="1534" spans="1:5" x14ac:dyDescent="0.2">
      <c r="A1534" s="460"/>
      <c r="B1534" s="460"/>
      <c r="C1534" s="460" t="s">
        <v>706</v>
      </c>
      <c r="D1534" s="463">
        <v>3602.375</v>
      </c>
      <c r="E1534" s="463">
        <v>543.14700000000005</v>
      </c>
    </row>
    <row r="1535" spans="1:5" x14ac:dyDescent="0.2">
      <c r="A1535" s="460"/>
      <c r="B1535" s="460"/>
      <c r="C1535" s="460" t="s">
        <v>733</v>
      </c>
      <c r="D1535" s="463">
        <v>1126.606</v>
      </c>
      <c r="E1535" s="463">
        <v>67.412000000000006</v>
      </c>
    </row>
    <row r="1536" spans="1:5" x14ac:dyDescent="0.2">
      <c r="A1536" s="460"/>
      <c r="B1536" s="460"/>
      <c r="C1536" s="460" t="s">
        <v>697</v>
      </c>
      <c r="D1536" s="463">
        <v>3.738</v>
      </c>
      <c r="E1536" s="463">
        <v>10</v>
      </c>
    </row>
    <row r="1537" spans="1:5" x14ac:dyDescent="0.2">
      <c r="A1537" s="460"/>
      <c r="B1537" s="460"/>
      <c r="C1537" s="460" t="s">
        <v>692</v>
      </c>
      <c r="D1537" s="463">
        <v>771107.31200000003</v>
      </c>
      <c r="E1537" s="463">
        <v>224662.81299999999</v>
      </c>
    </row>
    <row r="1538" spans="1:5" x14ac:dyDescent="0.2">
      <c r="A1538" s="460"/>
      <c r="B1538" s="460"/>
      <c r="C1538" s="460" t="s">
        <v>698</v>
      </c>
      <c r="D1538" s="463">
        <v>66798.649000000005</v>
      </c>
      <c r="E1538" s="463">
        <v>29763.61</v>
      </c>
    </row>
    <row r="1539" spans="1:5" x14ac:dyDescent="0.2">
      <c r="A1539" s="460"/>
      <c r="B1539" s="460"/>
      <c r="C1539" s="460" t="s">
        <v>705</v>
      </c>
      <c r="D1539" s="463">
        <v>18714.75</v>
      </c>
      <c r="E1539" s="463">
        <v>4319.6670000000004</v>
      </c>
    </row>
    <row r="1540" spans="1:5" x14ac:dyDescent="0.2">
      <c r="A1540" s="460"/>
      <c r="B1540" s="460"/>
      <c r="C1540" s="460" t="s">
        <v>689</v>
      </c>
      <c r="D1540" s="463">
        <v>84748.402000000002</v>
      </c>
      <c r="E1540" s="463">
        <v>24523.894</v>
      </c>
    </row>
    <row r="1541" spans="1:5" x14ac:dyDescent="0.2">
      <c r="A1541" s="460"/>
      <c r="B1541" s="460"/>
      <c r="C1541" s="460" t="s">
        <v>687</v>
      </c>
      <c r="D1541" s="463">
        <v>18011.045999999998</v>
      </c>
      <c r="E1541" s="463">
        <v>1478.8720000000001</v>
      </c>
    </row>
    <row r="1542" spans="1:5" x14ac:dyDescent="0.2">
      <c r="A1542" s="460"/>
      <c r="B1542" s="460"/>
      <c r="C1542" s="460" t="s">
        <v>693</v>
      </c>
      <c r="D1542" s="463">
        <v>1245.002</v>
      </c>
      <c r="E1542" s="463">
        <v>15.541</v>
      </c>
    </row>
    <row r="1543" spans="1:5" x14ac:dyDescent="0.2">
      <c r="A1543" s="460"/>
      <c r="B1543" s="460"/>
      <c r="C1543" s="460" t="s">
        <v>712</v>
      </c>
      <c r="D1543" s="463">
        <v>21515.03</v>
      </c>
      <c r="E1543" s="463">
        <v>1468.33</v>
      </c>
    </row>
    <row r="1544" spans="1:5" x14ac:dyDescent="0.2">
      <c r="A1544" s="460"/>
      <c r="B1544" s="460"/>
      <c r="C1544" s="460" t="s">
        <v>688</v>
      </c>
      <c r="D1544" s="463">
        <v>10016.26</v>
      </c>
      <c r="E1544" s="463">
        <v>300</v>
      </c>
    </row>
    <row r="1545" spans="1:5" x14ac:dyDescent="0.2">
      <c r="A1545" s="460"/>
      <c r="B1545" s="460"/>
      <c r="C1545" s="460" t="s">
        <v>715</v>
      </c>
      <c r="D1545" s="463">
        <v>34167.139000000003</v>
      </c>
      <c r="E1545" s="463">
        <v>3299.915</v>
      </c>
    </row>
    <row r="1546" spans="1:5" x14ac:dyDescent="0.2">
      <c r="A1546" s="460"/>
      <c r="B1546" s="460"/>
      <c r="C1546" s="460" t="s">
        <v>691</v>
      </c>
      <c r="D1546" s="463">
        <v>11694.078</v>
      </c>
      <c r="E1546" s="463">
        <v>683.76800000000003</v>
      </c>
    </row>
    <row r="1547" spans="1:5" x14ac:dyDescent="0.2">
      <c r="A1547" s="460"/>
      <c r="B1547" s="460"/>
      <c r="C1547" s="460" t="s">
        <v>716</v>
      </c>
      <c r="D1547" s="463">
        <v>4756.6769999999997</v>
      </c>
      <c r="E1547" s="463">
        <v>85.823999999999998</v>
      </c>
    </row>
    <row r="1548" spans="1:5" x14ac:dyDescent="0.2">
      <c r="A1548" s="460"/>
      <c r="B1548" s="460"/>
      <c r="C1548" s="460" t="s">
        <v>717</v>
      </c>
      <c r="D1548" s="463">
        <v>4.133</v>
      </c>
      <c r="E1548" s="463">
        <v>0.113</v>
      </c>
    </row>
    <row r="1549" spans="1:5" x14ac:dyDescent="0.2">
      <c r="A1549" s="460">
        <v>4814900010</v>
      </c>
      <c r="B1549" s="460" t="s">
        <v>924</v>
      </c>
      <c r="C1549" s="460" t="s">
        <v>707</v>
      </c>
      <c r="D1549" s="463">
        <v>70021.876000000004</v>
      </c>
      <c r="E1549" s="463">
        <v>13263.174999999999</v>
      </c>
    </row>
    <row r="1550" spans="1:5" x14ac:dyDescent="0.2">
      <c r="A1550" s="460"/>
      <c r="B1550" s="460"/>
      <c r="C1550" s="460" t="s">
        <v>706</v>
      </c>
      <c r="D1550" s="463">
        <v>2068.91</v>
      </c>
      <c r="E1550" s="463">
        <v>17.425999999999998</v>
      </c>
    </row>
    <row r="1551" spans="1:5" x14ac:dyDescent="0.2">
      <c r="A1551" s="460"/>
      <c r="B1551" s="460"/>
      <c r="C1551" s="460" t="s">
        <v>698</v>
      </c>
      <c r="D1551" s="463">
        <v>106057.645</v>
      </c>
      <c r="E1551" s="463">
        <v>35457.983999999997</v>
      </c>
    </row>
    <row r="1552" spans="1:5" x14ac:dyDescent="0.2">
      <c r="A1552" s="460"/>
      <c r="B1552" s="460"/>
      <c r="C1552" s="460" t="s">
        <v>693</v>
      </c>
      <c r="D1552" s="463">
        <v>617.86300000000006</v>
      </c>
      <c r="E1552" s="463">
        <v>551.83100000000002</v>
      </c>
    </row>
    <row r="1553" spans="1:5" x14ac:dyDescent="0.2">
      <c r="A1553" s="460"/>
      <c r="B1553" s="460"/>
      <c r="C1553" s="460" t="s">
        <v>691</v>
      </c>
      <c r="D1553" s="463">
        <v>8209.0239999999994</v>
      </c>
      <c r="E1553" s="463">
        <v>224</v>
      </c>
    </row>
    <row r="1554" spans="1:5" s="334" customFormat="1" ht="12.75" customHeight="1" x14ac:dyDescent="0.2">
      <c r="A1554" s="571" t="s">
        <v>985</v>
      </c>
      <c r="B1554" s="572"/>
      <c r="C1554" s="573"/>
      <c r="D1554" s="574"/>
      <c r="E1554" s="574" t="s">
        <v>1578</v>
      </c>
    </row>
    <row r="1555" spans="1:5" x14ac:dyDescent="0.2">
      <c r="A1555" s="460">
        <v>4814900090</v>
      </c>
      <c r="B1555" s="460" t="s">
        <v>654</v>
      </c>
      <c r="C1555" s="460" t="s">
        <v>706</v>
      </c>
      <c r="D1555" s="463">
        <v>69.069000000000003</v>
      </c>
      <c r="E1555" s="463">
        <v>7.6379999999999999</v>
      </c>
    </row>
    <row r="1556" spans="1:5" x14ac:dyDescent="0.2">
      <c r="A1556" s="460"/>
      <c r="B1556" s="460"/>
      <c r="C1556" s="460" t="s">
        <v>733</v>
      </c>
      <c r="D1556" s="463">
        <v>6.5590000000000002</v>
      </c>
      <c r="E1556" s="463">
        <v>2.4</v>
      </c>
    </row>
    <row r="1557" spans="1:5" x14ac:dyDescent="0.2">
      <c r="A1557" s="460"/>
      <c r="B1557" s="460"/>
      <c r="C1557" s="460" t="s">
        <v>698</v>
      </c>
      <c r="D1557" s="463">
        <v>20817.375</v>
      </c>
      <c r="E1557" s="463">
        <v>12272.431</v>
      </c>
    </row>
    <row r="1558" spans="1:5" x14ac:dyDescent="0.2">
      <c r="A1558" s="460"/>
      <c r="B1558" s="460"/>
      <c r="C1558" s="460" t="s">
        <v>695</v>
      </c>
      <c r="D1558" s="463">
        <v>18.14</v>
      </c>
      <c r="E1558" s="463">
        <v>28.5</v>
      </c>
    </row>
    <row r="1559" spans="1:5" x14ac:dyDescent="0.2">
      <c r="A1559" s="460"/>
      <c r="B1559" s="460"/>
      <c r="C1559" s="460" t="s">
        <v>705</v>
      </c>
      <c r="D1559" s="463">
        <v>2233.87</v>
      </c>
      <c r="E1559" s="463">
        <v>66.316999999999993</v>
      </c>
    </row>
    <row r="1560" spans="1:5" x14ac:dyDescent="0.2">
      <c r="A1560" s="460"/>
      <c r="B1560" s="460"/>
      <c r="C1560" s="460" t="s">
        <v>689</v>
      </c>
      <c r="D1560" s="463">
        <v>6903.884</v>
      </c>
      <c r="E1560" s="463">
        <v>331.80099999999999</v>
      </c>
    </row>
    <row r="1561" spans="1:5" x14ac:dyDescent="0.2">
      <c r="A1561" s="460"/>
      <c r="B1561" s="460"/>
      <c r="C1561" s="460" t="s">
        <v>687</v>
      </c>
      <c r="D1561" s="463">
        <v>1401.9670000000001</v>
      </c>
      <c r="E1561" s="463">
        <v>39.356000000000002</v>
      </c>
    </row>
    <row r="1562" spans="1:5" x14ac:dyDescent="0.2">
      <c r="A1562" s="460"/>
      <c r="B1562" s="460"/>
      <c r="C1562" s="460" t="s">
        <v>712</v>
      </c>
      <c r="D1562" s="463">
        <v>4473.9110000000001</v>
      </c>
      <c r="E1562" s="463">
        <v>105.54600000000001</v>
      </c>
    </row>
    <row r="1563" spans="1:5" x14ac:dyDescent="0.2">
      <c r="A1563" s="460"/>
      <c r="B1563" s="460"/>
      <c r="C1563" s="460" t="s">
        <v>702</v>
      </c>
      <c r="D1563" s="463">
        <v>42.363</v>
      </c>
      <c r="E1563" s="463">
        <v>5.85</v>
      </c>
    </row>
    <row r="1564" spans="1:5" x14ac:dyDescent="0.2">
      <c r="A1564" s="460"/>
      <c r="B1564" s="460"/>
      <c r="C1564" s="460" t="s">
        <v>716</v>
      </c>
      <c r="D1564" s="463">
        <v>1659.62</v>
      </c>
      <c r="E1564" s="463">
        <v>33.732999999999997</v>
      </c>
    </row>
    <row r="1565" spans="1:5" x14ac:dyDescent="0.2">
      <c r="A1565" s="460">
        <v>4816200000</v>
      </c>
      <c r="B1565" s="460" t="s">
        <v>636</v>
      </c>
      <c r="C1565" s="460" t="s">
        <v>707</v>
      </c>
      <c r="D1565" s="463">
        <v>30774.121999999999</v>
      </c>
      <c r="E1565" s="463">
        <v>22172</v>
      </c>
    </row>
    <row r="1566" spans="1:5" x14ac:dyDescent="0.2">
      <c r="A1566" s="460"/>
      <c r="B1566" s="460"/>
      <c r="C1566" s="460" t="s">
        <v>706</v>
      </c>
      <c r="D1566" s="463">
        <v>739.69200000000001</v>
      </c>
      <c r="E1566" s="463">
        <v>229</v>
      </c>
    </row>
    <row r="1567" spans="1:5" x14ac:dyDescent="0.2">
      <c r="A1567" s="460"/>
      <c r="B1567" s="460"/>
      <c r="C1567" s="460" t="s">
        <v>733</v>
      </c>
      <c r="D1567" s="463">
        <v>3455002.0019999999</v>
      </c>
      <c r="E1567" s="463">
        <v>2215039</v>
      </c>
    </row>
    <row r="1568" spans="1:5" x14ac:dyDescent="0.2">
      <c r="A1568" s="460"/>
      <c r="B1568" s="460"/>
      <c r="C1568" s="460" t="s">
        <v>697</v>
      </c>
      <c r="D1568" s="463">
        <v>140.405</v>
      </c>
      <c r="E1568" s="463">
        <v>0.79</v>
      </c>
    </row>
    <row r="1569" spans="1:5" x14ac:dyDescent="0.2">
      <c r="A1569" s="460"/>
      <c r="B1569" s="460"/>
      <c r="C1569" s="460" t="s">
        <v>692</v>
      </c>
      <c r="D1569" s="463">
        <v>128.08500000000001</v>
      </c>
      <c r="E1569" s="463">
        <v>2.5350000000000001</v>
      </c>
    </row>
    <row r="1570" spans="1:5" x14ac:dyDescent="0.2">
      <c r="A1570" s="460"/>
      <c r="B1570" s="460"/>
      <c r="C1570" s="460" t="s">
        <v>698</v>
      </c>
      <c r="D1570" s="463">
        <v>6416698.0769999996</v>
      </c>
      <c r="E1570" s="463">
        <v>3800837.7609999999</v>
      </c>
    </row>
    <row r="1571" spans="1:5" x14ac:dyDescent="0.2">
      <c r="A1571" s="460"/>
      <c r="B1571" s="460"/>
      <c r="C1571" s="460" t="s">
        <v>705</v>
      </c>
      <c r="D1571" s="463">
        <v>113.705</v>
      </c>
      <c r="E1571" s="463">
        <v>11.193</v>
      </c>
    </row>
    <row r="1572" spans="1:5" x14ac:dyDescent="0.2">
      <c r="A1572" s="460"/>
      <c r="B1572" s="460"/>
      <c r="C1572" s="460" t="s">
        <v>687</v>
      </c>
      <c r="D1572" s="463">
        <v>1344471.3589999999</v>
      </c>
      <c r="E1572" s="463">
        <v>747353.74600000004</v>
      </c>
    </row>
    <row r="1573" spans="1:5" x14ac:dyDescent="0.2">
      <c r="A1573" s="460"/>
      <c r="B1573" s="460"/>
      <c r="C1573" s="460" t="s">
        <v>746</v>
      </c>
      <c r="D1573" s="463">
        <v>532.92700000000002</v>
      </c>
      <c r="E1573" s="463">
        <v>5.3819999999999997</v>
      </c>
    </row>
    <row r="1574" spans="1:5" x14ac:dyDescent="0.2">
      <c r="A1574" s="460"/>
      <c r="B1574" s="460"/>
      <c r="C1574" s="460" t="s">
        <v>748</v>
      </c>
      <c r="D1574" s="463">
        <v>60077.875999999997</v>
      </c>
      <c r="E1574" s="463">
        <v>35596.802000000003</v>
      </c>
    </row>
    <row r="1575" spans="1:5" x14ac:dyDescent="0.2">
      <c r="A1575" s="460"/>
      <c r="B1575" s="460"/>
      <c r="C1575" s="460" t="s">
        <v>702</v>
      </c>
      <c r="D1575" s="463">
        <v>179.52799999999999</v>
      </c>
      <c r="E1575" s="463">
        <v>23.873999999999999</v>
      </c>
    </row>
    <row r="1576" spans="1:5" x14ac:dyDescent="0.2">
      <c r="A1576" s="460">
        <v>4816900000</v>
      </c>
      <c r="B1576" s="460" t="s">
        <v>1033</v>
      </c>
      <c r="C1576" s="460" t="s">
        <v>707</v>
      </c>
      <c r="D1576" s="463">
        <v>337.48700000000002</v>
      </c>
      <c r="E1576" s="463">
        <v>6.782</v>
      </c>
    </row>
    <row r="1577" spans="1:5" x14ac:dyDescent="0.2">
      <c r="A1577" s="460"/>
      <c r="B1577" s="460"/>
      <c r="C1577" s="460" t="s">
        <v>697</v>
      </c>
      <c r="D1577" s="463">
        <v>1301.2850000000001</v>
      </c>
      <c r="E1577" s="463">
        <v>471.74</v>
      </c>
    </row>
    <row r="1578" spans="1:5" x14ac:dyDescent="0.2">
      <c r="A1578" s="460"/>
      <c r="B1578" s="460"/>
      <c r="C1578" s="460" t="s">
        <v>698</v>
      </c>
      <c r="D1578" s="463">
        <v>101113.31</v>
      </c>
      <c r="E1578" s="463">
        <v>24080.314999999999</v>
      </c>
    </row>
    <row r="1579" spans="1:5" x14ac:dyDescent="0.2">
      <c r="A1579" s="460"/>
      <c r="B1579" s="460"/>
      <c r="C1579" s="460" t="s">
        <v>695</v>
      </c>
      <c r="D1579" s="463">
        <v>3660.9650000000001</v>
      </c>
      <c r="E1579" s="463">
        <v>244.52500000000001</v>
      </c>
    </row>
    <row r="1580" spans="1:5" x14ac:dyDescent="0.2">
      <c r="A1580" s="460"/>
      <c r="B1580" s="460"/>
      <c r="C1580" s="460" t="s">
        <v>705</v>
      </c>
      <c r="D1580" s="463">
        <v>12414</v>
      </c>
      <c r="E1580" s="463">
        <v>308.2</v>
      </c>
    </row>
    <row r="1581" spans="1:5" x14ac:dyDescent="0.2">
      <c r="A1581" s="460"/>
      <c r="B1581" s="460"/>
      <c r="C1581" s="460" t="s">
        <v>689</v>
      </c>
      <c r="D1581" s="463">
        <v>6169.835</v>
      </c>
      <c r="E1581" s="463">
        <v>823</v>
      </c>
    </row>
    <row r="1582" spans="1:5" x14ac:dyDescent="0.2">
      <c r="A1582" s="460"/>
      <c r="B1582" s="460"/>
      <c r="C1582" s="460" t="s">
        <v>687</v>
      </c>
      <c r="D1582" s="463">
        <v>13271.367</v>
      </c>
      <c r="E1582" s="463">
        <v>1694.5820000000001</v>
      </c>
    </row>
    <row r="1583" spans="1:5" x14ac:dyDescent="0.2">
      <c r="A1583" s="460"/>
      <c r="B1583" s="460"/>
      <c r="C1583" s="460" t="s">
        <v>712</v>
      </c>
      <c r="D1583" s="463">
        <v>19955.154999999999</v>
      </c>
      <c r="E1583" s="463">
        <v>355</v>
      </c>
    </row>
    <row r="1584" spans="1:5" x14ac:dyDescent="0.2">
      <c r="A1584" s="460"/>
      <c r="B1584" s="460"/>
      <c r="C1584" s="460" t="s">
        <v>702</v>
      </c>
      <c r="D1584" s="463">
        <v>91340.273000000001</v>
      </c>
      <c r="E1584" s="463">
        <v>1998.0360000000001</v>
      </c>
    </row>
    <row r="1585" spans="1:5" x14ac:dyDescent="0.2">
      <c r="A1585" s="460"/>
      <c r="B1585" s="460"/>
      <c r="C1585" s="460" t="s">
        <v>691</v>
      </c>
      <c r="D1585" s="463">
        <v>283.39499999999998</v>
      </c>
      <c r="E1585" s="463">
        <v>9.8339999999999996</v>
      </c>
    </row>
    <row r="1586" spans="1:5" x14ac:dyDescent="0.2">
      <c r="A1586" s="460">
        <v>4817100000</v>
      </c>
      <c r="B1586" s="460" t="s">
        <v>655</v>
      </c>
      <c r="C1586" s="460" t="s">
        <v>707</v>
      </c>
      <c r="D1586" s="463">
        <v>27.010999999999999</v>
      </c>
      <c r="E1586" s="463">
        <v>1.29</v>
      </c>
    </row>
    <row r="1587" spans="1:5" x14ac:dyDescent="0.2">
      <c r="A1587" s="460"/>
      <c r="B1587" s="460"/>
      <c r="C1587" s="460" t="s">
        <v>696</v>
      </c>
      <c r="D1587" s="463">
        <v>712.92200000000003</v>
      </c>
      <c r="E1587" s="463">
        <v>30.152999999999999</v>
      </c>
    </row>
    <row r="1588" spans="1:5" x14ac:dyDescent="0.2">
      <c r="A1588" s="460"/>
      <c r="B1588" s="460"/>
      <c r="C1588" s="460" t="s">
        <v>706</v>
      </c>
      <c r="D1588" s="463">
        <v>626.66099999999994</v>
      </c>
      <c r="E1588" s="463">
        <v>29.538</v>
      </c>
    </row>
    <row r="1589" spans="1:5" x14ac:dyDescent="0.2">
      <c r="A1589" s="460"/>
      <c r="B1589" s="460"/>
      <c r="C1589" s="460" t="s">
        <v>733</v>
      </c>
      <c r="D1589" s="463">
        <v>3289.5819999999999</v>
      </c>
      <c r="E1589" s="463">
        <v>220.50700000000001</v>
      </c>
    </row>
    <row r="1590" spans="1:5" s="334" customFormat="1" ht="12.75" customHeight="1" x14ac:dyDescent="0.2">
      <c r="A1590" s="571" t="s">
        <v>985</v>
      </c>
      <c r="B1590" s="572"/>
      <c r="C1590" s="573"/>
      <c r="D1590" s="574"/>
      <c r="E1590" s="574" t="s">
        <v>1578</v>
      </c>
    </row>
    <row r="1591" spans="1:5" x14ac:dyDescent="0.2">
      <c r="A1591" s="460"/>
      <c r="B1591" s="460"/>
      <c r="C1591" s="460" t="s">
        <v>692</v>
      </c>
      <c r="D1591" s="463">
        <v>56439.589</v>
      </c>
      <c r="E1591" s="463">
        <v>5207.9309999999996</v>
      </c>
    </row>
    <row r="1592" spans="1:5" x14ac:dyDescent="0.2">
      <c r="A1592" s="460"/>
      <c r="B1592" s="460"/>
      <c r="C1592" s="460" t="s">
        <v>698</v>
      </c>
      <c r="D1592" s="463">
        <v>20887.268</v>
      </c>
      <c r="E1592" s="463">
        <v>4005.6309999999999</v>
      </c>
    </row>
    <row r="1593" spans="1:5" x14ac:dyDescent="0.2">
      <c r="A1593" s="460"/>
      <c r="B1593" s="460"/>
      <c r="C1593" s="460" t="s">
        <v>695</v>
      </c>
      <c r="D1593" s="463">
        <v>427.23</v>
      </c>
      <c r="E1593" s="463">
        <v>31.065000000000001</v>
      </c>
    </row>
    <row r="1594" spans="1:5" x14ac:dyDescent="0.2">
      <c r="A1594" s="460"/>
      <c r="B1594" s="460"/>
      <c r="C1594" s="460" t="s">
        <v>705</v>
      </c>
      <c r="D1594" s="463">
        <v>99.927999999999997</v>
      </c>
      <c r="E1594" s="463">
        <v>13.853</v>
      </c>
    </row>
    <row r="1595" spans="1:5" x14ac:dyDescent="0.2">
      <c r="A1595" s="460"/>
      <c r="B1595" s="460"/>
      <c r="C1595" s="460" t="s">
        <v>700</v>
      </c>
      <c r="D1595" s="463">
        <v>13743.132</v>
      </c>
      <c r="E1595" s="463">
        <v>6085.4210000000003</v>
      </c>
    </row>
    <row r="1596" spans="1:5" x14ac:dyDescent="0.2">
      <c r="A1596" s="460"/>
      <c r="B1596" s="460"/>
      <c r="C1596" s="460" t="s">
        <v>730</v>
      </c>
      <c r="D1596" s="463">
        <v>969.928</v>
      </c>
      <c r="E1596" s="463">
        <v>86.366</v>
      </c>
    </row>
    <row r="1597" spans="1:5" x14ac:dyDescent="0.2">
      <c r="A1597" s="460"/>
      <c r="B1597" s="460"/>
      <c r="C1597" s="460" t="s">
        <v>689</v>
      </c>
      <c r="D1597" s="463">
        <v>1420.6289999999999</v>
      </c>
      <c r="E1597" s="463">
        <v>37.898000000000003</v>
      </c>
    </row>
    <row r="1598" spans="1:5" x14ac:dyDescent="0.2">
      <c r="A1598" s="460"/>
      <c r="B1598" s="460"/>
      <c r="C1598" s="460" t="s">
        <v>687</v>
      </c>
      <c r="D1598" s="463">
        <v>26317.919000000002</v>
      </c>
      <c r="E1598" s="463">
        <v>6858.8280000000004</v>
      </c>
    </row>
    <row r="1599" spans="1:5" x14ac:dyDescent="0.2">
      <c r="A1599" s="460"/>
      <c r="B1599" s="460"/>
      <c r="C1599" s="460" t="s">
        <v>701</v>
      </c>
      <c r="D1599" s="463">
        <v>172.624</v>
      </c>
      <c r="E1599" s="463">
        <v>20.026</v>
      </c>
    </row>
    <row r="1600" spans="1:5" x14ac:dyDescent="0.2">
      <c r="A1600" s="460"/>
      <c r="B1600" s="460"/>
      <c r="C1600" s="460" t="s">
        <v>693</v>
      </c>
      <c r="D1600" s="463">
        <v>180</v>
      </c>
      <c r="E1600" s="463">
        <v>1.0880000000000001</v>
      </c>
    </row>
    <row r="1601" spans="1:5" x14ac:dyDescent="0.2">
      <c r="A1601" s="460"/>
      <c r="B1601" s="460"/>
      <c r="C1601" s="460" t="s">
        <v>746</v>
      </c>
      <c r="D1601" s="463">
        <v>19217.093000000001</v>
      </c>
      <c r="E1601" s="463">
        <v>4354.46</v>
      </c>
    </row>
    <row r="1602" spans="1:5" x14ac:dyDescent="0.2">
      <c r="A1602" s="460"/>
      <c r="B1602" s="460"/>
      <c r="C1602" s="460" t="s">
        <v>748</v>
      </c>
      <c r="D1602" s="463">
        <v>28.041</v>
      </c>
      <c r="E1602" s="463">
        <v>19.757000000000001</v>
      </c>
    </row>
    <row r="1603" spans="1:5" x14ac:dyDescent="0.2">
      <c r="A1603" s="460"/>
      <c r="B1603" s="460"/>
      <c r="C1603" s="460" t="s">
        <v>712</v>
      </c>
      <c r="D1603" s="463">
        <v>13.398999999999999</v>
      </c>
      <c r="E1603" s="463">
        <v>2.3010000000000002</v>
      </c>
    </row>
    <row r="1604" spans="1:5" x14ac:dyDescent="0.2">
      <c r="A1604" s="460"/>
      <c r="B1604" s="460"/>
      <c r="C1604" s="460" t="s">
        <v>702</v>
      </c>
      <c r="D1604" s="463">
        <v>3133.777</v>
      </c>
      <c r="E1604" s="463">
        <v>466.45600000000002</v>
      </c>
    </row>
    <row r="1605" spans="1:5" x14ac:dyDescent="0.2">
      <c r="A1605" s="460"/>
      <c r="B1605" s="460"/>
      <c r="C1605" s="460" t="s">
        <v>691</v>
      </c>
      <c r="D1605" s="463">
        <v>446.33100000000002</v>
      </c>
      <c r="E1605" s="463">
        <v>18.805</v>
      </c>
    </row>
    <row r="1606" spans="1:5" x14ac:dyDescent="0.2">
      <c r="A1606" s="460"/>
      <c r="B1606" s="460"/>
      <c r="C1606" s="460" t="s">
        <v>743</v>
      </c>
      <c r="D1606" s="463">
        <v>9959.16</v>
      </c>
      <c r="E1606" s="463">
        <v>2021.9870000000001</v>
      </c>
    </row>
    <row r="1607" spans="1:5" x14ac:dyDescent="0.2">
      <c r="A1607" s="460"/>
      <c r="B1607" s="460"/>
      <c r="C1607" s="460" t="s">
        <v>749</v>
      </c>
      <c r="D1607" s="463">
        <v>3453.527</v>
      </c>
      <c r="E1607" s="463">
        <v>56.216000000000001</v>
      </c>
    </row>
    <row r="1608" spans="1:5" x14ac:dyDescent="0.2">
      <c r="A1608" s="460"/>
      <c r="B1608" s="460"/>
      <c r="C1608" s="460" t="s">
        <v>737</v>
      </c>
      <c r="D1608" s="463">
        <v>159.72999999999999</v>
      </c>
      <c r="E1608" s="463">
        <v>57.758000000000003</v>
      </c>
    </row>
    <row r="1609" spans="1:5" x14ac:dyDescent="0.2">
      <c r="A1609" s="460"/>
      <c r="B1609" s="460"/>
      <c r="C1609" s="460" t="s">
        <v>718</v>
      </c>
      <c r="D1609" s="463">
        <v>140.714</v>
      </c>
      <c r="E1609" s="463">
        <v>15.307</v>
      </c>
    </row>
    <row r="1610" spans="1:5" x14ac:dyDescent="0.2">
      <c r="A1610" s="460">
        <v>4817200000</v>
      </c>
      <c r="B1610" s="460" t="s">
        <v>656</v>
      </c>
      <c r="C1610" s="460" t="s">
        <v>692</v>
      </c>
      <c r="D1610" s="463">
        <v>255.01</v>
      </c>
      <c r="E1610" s="463">
        <v>27.398</v>
      </c>
    </row>
    <row r="1611" spans="1:5" x14ac:dyDescent="0.2">
      <c r="A1611" s="460"/>
      <c r="B1611" s="460"/>
      <c r="C1611" s="460" t="s">
        <v>698</v>
      </c>
      <c r="D1611" s="463">
        <v>1508.7550000000001</v>
      </c>
      <c r="E1611" s="463">
        <v>284.05599999999998</v>
      </c>
    </row>
    <row r="1612" spans="1:5" x14ac:dyDescent="0.2">
      <c r="A1612" s="460"/>
      <c r="B1612" s="460"/>
      <c r="C1612" s="460" t="s">
        <v>705</v>
      </c>
      <c r="D1612" s="463">
        <v>693.39800000000002</v>
      </c>
      <c r="E1612" s="463">
        <v>86.421000000000006</v>
      </c>
    </row>
    <row r="1613" spans="1:5" x14ac:dyDescent="0.2">
      <c r="A1613" s="460"/>
      <c r="B1613" s="460"/>
      <c r="C1613" s="460" t="s">
        <v>709</v>
      </c>
      <c r="D1613" s="463">
        <v>1772.4949999999999</v>
      </c>
      <c r="E1613" s="463">
        <v>73.513999999999996</v>
      </c>
    </row>
    <row r="1614" spans="1:5" x14ac:dyDescent="0.2">
      <c r="A1614" s="460"/>
      <c r="B1614" s="460"/>
      <c r="C1614" s="460" t="s">
        <v>689</v>
      </c>
      <c r="D1614" s="463">
        <v>550.91200000000003</v>
      </c>
      <c r="E1614" s="463">
        <v>23.774000000000001</v>
      </c>
    </row>
    <row r="1615" spans="1:5" x14ac:dyDescent="0.2">
      <c r="A1615" s="460"/>
      <c r="B1615" s="460"/>
      <c r="C1615" s="460" t="s">
        <v>687</v>
      </c>
      <c r="D1615" s="463">
        <v>93.944999999999993</v>
      </c>
      <c r="E1615" s="463">
        <v>8.4830000000000005</v>
      </c>
    </row>
    <row r="1616" spans="1:5" x14ac:dyDescent="0.2">
      <c r="A1616" s="460"/>
      <c r="B1616" s="460"/>
      <c r="C1616" s="460" t="s">
        <v>693</v>
      </c>
      <c r="D1616" s="463">
        <v>158.56899999999999</v>
      </c>
      <c r="E1616" s="463">
        <v>2.2069999999999999</v>
      </c>
    </row>
    <row r="1617" spans="1:5" x14ac:dyDescent="0.2">
      <c r="A1617" s="460"/>
      <c r="B1617" s="460"/>
      <c r="C1617" s="460" t="s">
        <v>702</v>
      </c>
      <c r="D1617" s="463">
        <v>87.200999999999993</v>
      </c>
      <c r="E1617" s="463">
        <v>13.71</v>
      </c>
    </row>
    <row r="1618" spans="1:5" x14ac:dyDescent="0.2">
      <c r="A1618" s="460"/>
      <c r="B1618" s="460"/>
      <c r="C1618" s="460" t="s">
        <v>749</v>
      </c>
      <c r="D1618" s="463">
        <v>317.19099999999997</v>
      </c>
      <c r="E1618" s="463">
        <v>6.1470000000000002</v>
      </c>
    </row>
    <row r="1619" spans="1:5" x14ac:dyDescent="0.2">
      <c r="A1619" s="460">
        <v>4817300000</v>
      </c>
      <c r="B1619" s="460" t="s">
        <v>657</v>
      </c>
      <c r="C1619" s="460" t="s">
        <v>696</v>
      </c>
      <c r="D1619" s="463">
        <v>311.34300000000002</v>
      </c>
      <c r="E1619" s="463">
        <v>82.906999999999996</v>
      </c>
    </row>
    <row r="1620" spans="1:5" x14ac:dyDescent="0.2">
      <c r="A1620" s="460"/>
      <c r="B1620" s="460"/>
      <c r="C1620" s="460" t="s">
        <v>692</v>
      </c>
      <c r="D1620" s="463">
        <v>4793.9309999999996</v>
      </c>
      <c r="E1620" s="463">
        <v>1237.1969999999999</v>
      </c>
    </row>
    <row r="1621" spans="1:5" x14ac:dyDescent="0.2">
      <c r="A1621" s="460"/>
      <c r="B1621" s="460"/>
      <c r="C1621" s="460" t="s">
        <v>698</v>
      </c>
      <c r="D1621" s="463">
        <v>32315.128000000001</v>
      </c>
      <c r="E1621" s="463">
        <v>14733.093999999999</v>
      </c>
    </row>
    <row r="1622" spans="1:5" x14ac:dyDescent="0.2">
      <c r="A1622" s="460"/>
      <c r="B1622" s="460"/>
      <c r="C1622" s="460" t="s">
        <v>705</v>
      </c>
      <c r="D1622" s="463">
        <v>33.917000000000002</v>
      </c>
      <c r="E1622" s="463">
        <v>1.0840000000000001</v>
      </c>
    </row>
    <row r="1623" spans="1:5" x14ac:dyDescent="0.2">
      <c r="A1623" s="460"/>
      <c r="B1623" s="460"/>
      <c r="C1623" s="460" t="s">
        <v>689</v>
      </c>
      <c r="D1623" s="463">
        <v>570.12400000000002</v>
      </c>
      <c r="E1623" s="463">
        <v>3.246</v>
      </c>
    </row>
    <row r="1624" spans="1:5" x14ac:dyDescent="0.2">
      <c r="A1624" s="460"/>
      <c r="B1624" s="460"/>
      <c r="C1624" s="460" t="s">
        <v>687</v>
      </c>
      <c r="D1624" s="463">
        <v>1199.6500000000001</v>
      </c>
      <c r="E1624" s="463">
        <v>163.81800000000001</v>
      </c>
    </row>
    <row r="1625" spans="1:5" x14ac:dyDescent="0.2">
      <c r="A1625" s="460"/>
      <c r="B1625" s="460"/>
      <c r="C1625" s="460" t="s">
        <v>720</v>
      </c>
      <c r="D1625" s="463">
        <v>533.43299999999999</v>
      </c>
      <c r="E1625" s="463">
        <v>22.032</v>
      </c>
    </row>
    <row r="1626" spans="1:5" s="334" customFormat="1" ht="12.75" customHeight="1" x14ac:dyDescent="0.2">
      <c r="A1626" s="571" t="s">
        <v>985</v>
      </c>
      <c r="B1626" s="572"/>
      <c r="C1626" s="573"/>
      <c r="D1626" s="574"/>
      <c r="E1626" s="574" t="s">
        <v>1578</v>
      </c>
    </row>
    <row r="1627" spans="1:5" x14ac:dyDescent="0.2">
      <c r="A1627" s="460"/>
      <c r="B1627" s="460"/>
      <c r="C1627" s="460" t="s">
        <v>712</v>
      </c>
      <c r="D1627" s="463">
        <v>1285.1769999999999</v>
      </c>
      <c r="E1627" s="463">
        <v>110.497</v>
      </c>
    </row>
    <row r="1628" spans="1:5" x14ac:dyDescent="0.2">
      <c r="A1628" s="460"/>
      <c r="B1628" s="460"/>
      <c r="C1628" s="460" t="s">
        <v>702</v>
      </c>
      <c r="D1628" s="463">
        <v>120.721</v>
      </c>
      <c r="E1628" s="463">
        <v>18.152999999999999</v>
      </c>
    </row>
    <row r="1629" spans="1:5" x14ac:dyDescent="0.2">
      <c r="A1629" s="460"/>
      <c r="B1629" s="460"/>
      <c r="C1629" s="460" t="s">
        <v>713</v>
      </c>
      <c r="D1629" s="463">
        <v>216.71899999999999</v>
      </c>
      <c r="E1629" s="463">
        <v>75.17</v>
      </c>
    </row>
    <row r="1630" spans="1:5" x14ac:dyDescent="0.2">
      <c r="A1630" s="460"/>
      <c r="B1630" s="460"/>
      <c r="C1630" s="460" t="s">
        <v>688</v>
      </c>
      <c r="D1630" s="463">
        <v>6991.71</v>
      </c>
      <c r="E1630" s="463">
        <v>1767.5709999999999</v>
      </c>
    </row>
    <row r="1631" spans="1:5" x14ac:dyDescent="0.2">
      <c r="A1631" s="460"/>
      <c r="B1631" s="460"/>
      <c r="C1631" s="460" t="s">
        <v>723</v>
      </c>
      <c r="D1631" s="463">
        <v>120.623</v>
      </c>
      <c r="E1631" s="463">
        <v>52.25</v>
      </c>
    </row>
    <row r="1632" spans="1:5" x14ac:dyDescent="0.2">
      <c r="A1632" s="460"/>
      <c r="B1632" s="460"/>
      <c r="C1632" s="460" t="s">
        <v>749</v>
      </c>
      <c r="D1632" s="463">
        <v>13.397</v>
      </c>
      <c r="E1632" s="463">
        <v>1.026</v>
      </c>
    </row>
    <row r="1633" spans="1:5" x14ac:dyDescent="0.2">
      <c r="A1633" s="460"/>
      <c r="B1633" s="460"/>
      <c r="C1633" s="460" t="s">
        <v>806</v>
      </c>
      <c r="D1633" s="463">
        <v>5.0090000000000003</v>
      </c>
      <c r="E1633" s="463">
        <v>1.6639999999999999</v>
      </c>
    </row>
    <row r="1634" spans="1:5" x14ac:dyDescent="0.2">
      <c r="A1634" s="460"/>
      <c r="B1634" s="460"/>
      <c r="C1634" s="460" t="s">
        <v>737</v>
      </c>
      <c r="D1634" s="463">
        <v>1.9419999999999999</v>
      </c>
      <c r="E1634" s="463">
        <v>9.7000000000000003E-2</v>
      </c>
    </row>
    <row r="1635" spans="1:5" x14ac:dyDescent="0.2">
      <c r="A1635" s="460">
        <v>4818100000</v>
      </c>
      <c r="B1635" s="460" t="s">
        <v>658</v>
      </c>
      <c r="C1635" s="460" t="s">
        <v>707</v>
      </c>
      <c r="D1635" s="463">
        <v>324.84800000000001</v>
      </c>
      <c r="E1635" s="463">
        <v>27.777999999999999</v>
      </c>
    </row>
    <row r="1636" spans="1:5" x14ac:dyDescent="0.2">
      <c r="A1636" s="460"/>
      <c r="B1636" s="460"/>
      <c r="C1636" s="460" t="s">
        <v>733</v>
      </c>
      <c r="D1636" s="463">
        <v>57.658999999999999</v>
      </c>
      <c r="E1636" s="463">
        <v>5.1520000000000001</v>
      </c>
    </row>
    <row r="1637" spans="1:5" x14ac:dyDescent="0.2">
      <c r="A1637" s="460"/>
      <c r="B1637" s="460"/>
      <c r="C1637" s="460" t="s">
        <v>697</v>
      </c>
      <c r="D1637" s="463">
        <v>2210.739</v>
      </c>
      <c r="E1637" s="463">
        <v>652.57100000000003</v>
      </c>
    </row>
    <row r="1638" spans="1:5" x14ac:dyDescent="0.2">
      <c r="A1638" s="460"/>
      <c r="B1638" s="460"/>
      <c r="C1638" s="460" t="s">
        <v>692</v>
      </c>
      <c r="D1638" s="463">
        <v>2398589.997</v>
      </c>
      <c r="E1638" s="463">
        <v>1337970.2520000001</v>
      </c>
    </row>
    <row r="1639" spans="1:5" x14ac:dyDescent="0.2">
      <c r="A1639" s="460"/>
      <c r="B1639" s="460"/>
      <c r="C1639" s="460" t="s">
        <v>698</v>
      </c>
      <c r="D1639" s="463">
        <v>223286.14799999999</v>
      </c>
      <c r="E1639" s="463">
        <v>110595.30499999999</v>
      </c>
    </row>
    <row r="1640" spans="1:5" x14ac:dyDescent="0.2">
      <c r="A1640" s="460"/>
      <c r="B1640" s="460"/>
      <c r="C1640" s="460" t="s">
        <v>695</v>
      </c>
      <c r="D1640" s="463">
        <v>307530.98100000003</v>
      </c>
      <c r="E1640" s="463">
        <v>156975.72</v>
      </c>
    </row>
    <row r="1641" spans="1:5" x14ac:dyDescent="0.2">
      <c r="A1641" s="460"/>
      <c r="B1641" s="460"/>
      <c r="C1641" s="460" t="s">
        <v>705</v>
      </c>
      <c r="D1641" s="463">
        <v>795.05499999999995</v>
      </c>
      <c r="E1641" s="463">
        <v>358</v>
      </c>
    </row>
    <row r="1642" spans="1:5" x14ac:dyDescent="0.2">
      <c r="A1642" s="460"/>
      <c r="B1642" s="460"/>
      <c r="C1642" s="460" t="s">
        <v>700</v>
      </c>
      <c r="D1642" s="463">
        <v>1902407.1810000001</v>
      </c>
      <c r="E1642" s="463">
        <v>756064.69</v>
      </c>
    </row>
    <row r="1643" spans="1:5" x14ac:dyDescent="0.2">
      <c r="A1643" s="460"/>
      <c r="B1643" s="460"/>
      <c r="C1643" s="460" t="s">
        <v>689</v>
      </c>
      <c r="D1643" s="463">
        <v>949.40700000000004</v>
      </c>
      <c r="E1643" s="463">
        <v>431</v>
      </c>
    </row>
    <row r="1644" spans="1:5" x14ac:dyDescent="0.2">
      <c r="A1644" s="460"/>
      <c r="B1644" s="460"/>
      <c r="C1644" s="460" t="s">
        <v>687</v>
      </c>
      <c r="D1644" s="463">
        <v>445117.636</v>
      </c>
      <c r="E1644" s="463">
        <v>103183.402</v>
      </c>
    </row>
    <row r="1645" spans="1:5" x14ac:dyDescent="0.2">
      <c r="A1645" s="460"/>
      <c r="B1645" s="460"/>
      <c r="C1645" s="460" t="s">
        <v>748</v>
      </c>
      <c r="D1645" s="463">
        <v>749.48199999999997</v>
      </c>
      <c r="E1645" s="463">
        <v>747.39499999999998</v>
      </c>
    </row>
    <row r="1646" spans="1:5" x14ac:dyDescent="0.2">
      <c r="A1646" s="460"/>
      <c r="B1646" s="460"/>
      <c r="C1646" s="460" t="s">
        <v>712</v>
      </c>
      <c r="D1646" s="463">
        <v>15092.968999999999</v>
      </c>
      <c r="E1646" s="463">
        <v>4370.3990000000003</v>
      </c>
    </row>
    <row r="1647" spans="1:5" x14ac:dyDescent="0.2">
      <c r="A1647" s="460"/>
      <c r="B1647" s="460"/>
      <c r="C1647" s="460" t="s">
        <v>702</v>
      </c>
      <c r="D1647" s="463">
        <v>1435.3579999999999</v>
      </c>
      <c r="E1647" s="463">
        <v>1431.36</v>
      </c>
    </row>
    <row r="1648" spans="1:5" x14ac:dyDescent="0.2">
      <c r="A1648" s="460"/>
      <c r="B1648" s="460"/>
      <c r="C1648" s="460" t="s">
        <v>688</v>
      </c>
      <c r="D1648" s="463">
        <v>1466789.216</v>
      </c>
      <c r="E1648" s="463">
        <v>697761.14399999997</v>
      </c>
    </row>
    <row r="1649" spans="1:5" x14ac:dyDescent="0.2">
      <c r="A1649" s="460"/>
      <c r="B1649" s="460"/>
      <c r="C1649" s="460" t="s">
        <v>715</v>
      </c>
      <c r="D1649" s="463">
        <v>263.38600000000002</v>
      </c>
      <c r="E1649" s="463">
        <v>113.15</v>
      </c>
    </row>
    <row r="1650" spans="1:5" x14ac:dyDescent="0.2">
      <c r="A1650" s="460"/>
      <c r="B1650" s="460"/>
      <c r="C1650" s="460" t="s">
        <v>704</v>
      </c>
      <c r="D1650" s="463">
        <v>1131634.75</v>
      </c>
      <c r="E1650" s="463">
        <v>555992.19400000002</v>
      </c>
    </row>
    <row r="1651" spans="1:5" x14ac:dyDescent="0.2">
      <c r="A1651" s="460">
        <v>4818200000</v>
      </c>
      <c r="B1651" s="460" t="s">
        <v>967</v>
      </c>
      <c r="C1651" s="460" t="s">
        <v>707</v>
      </c>
      <c r="D1651" s="463">
        <v>38825.349000000002</v>
      </c>
      <c r="E1651" s="463">
        <v>7193.9470000000001</v>
      </c>
    </row>
    <row r="1652" spans="1:5" x14ac:dyDescent="0.2">
      <c r="A1652" s="460"/>
      <c r="B1652" s="460"/>
      <c r="C1652" s="460" t="s">
        <v>696</v>
      </c>
      <c r="D1652" s="463">
        <v>14154.620999999999</v>
      </c>
      <c r="E1652" s="463">
        <v>2093.2689999999998</v>
      </c>
    </row>
    <row r="1653" spans="1:5" x14ac:dyDescent="0.2">
      <c r="A1653" s="460"/>
      <c r="B1653" s="460"/>
      <c r="C1653" s="460" t="s">
        <v>733</v>
      </c>
      <c r="D1653" s="463">
        <v>50544.953000000001</v>
      </c>
      <c r="E1653" s="463">
        <v>8721.4419999999991</v>
      </c>
    </row>
    <row r="1654" spans="1:5" x14ac:dyDescent="0.2">
      <c r="A1654" s="460"/>
      <c r="B1654" s="460"/>
      <c r="C1654" s="460" t="s">
        <v>697</v>
      </c>
      <c r="D1654" s="463">
        <v>657.12699999999995</v>
      </c>
      <c r="E1654" s="463">
        <v>187.11500000000001</v>
      </c>
    </row>
    <row r="1655" spans="1:5" x14ac:dyDescent="0.2">
      <c r="A1655" s="460"/>
      <c r="B1655" s="460"/>
      <c r="C1655" s="460" t="s">
        <v>692</v>
      </c>
      <c r="D1655" s="463">
        <v>157654.54</v>
      </c>
      <c r="E1655" s="463">
        <v>49240.928999999996</v>
      </c>
    </row>
    <row r="1656" spans="1:5" x14ac:dyDescent="0.2">
      <c r="A1656" s="460"/>
      <c r="B1656" s="460"/>
      <c r="C1656" s="460" t="s">
        <v>698</v>
      </c>
      <c r="D1656" s="463">
        <v>235745.747</v>
      </c>
      <c r="E1656" s="463">
        <v>84745.231</v>
      </c>
    </row>
    <row r="1657" spans="1:5" x14ac:dyDescent="0.2">
      <c r="A1657" s="460"/>
      <c r="B1657" s="460"/>
      <c r="C1657" s="460" t="s">
        <v>695</v>
      </c>
      <c r="D1657" s="463">
        <v>3246749.517</v>
      </c>
      <c r="E1657" s="463">
        <v>1668195.5589999999</v>
      </c>
    </row>
    <row r="1658" spans="1:5" x14ac:dyDescent="0.2">
      <c r="A1658" s="460"/>
      <c r="B1658" s="460"/>
      <c r="C1658" s="460" t="s">
        <v>705</v>
      </c>
      <c r="D1658" s="463">
        <v>687.71100000000001</v>
      </c>
      <c r="E1658" s="463">
        <v>143.876</v>
      </c>
    </row>
    <row r="1659" spans="1:5" x14ac:dyDescent="0.2">
      <c r="A1659" s="460"/>
      <c r="B1659" s="460"/>
      <c r="C1659" s="460" t="s">
        <v>710</v>
      </c>
      <c r="D1659" s="463">
        <v>24.574999999999999</v>
      </c>
      <c r="E1659" s="463">
        <v>1.0999999999999999E-2</v>
      </c>
    </row>
    <row r="1660" spans="1:5" x14ac:dyDescent="0.2">
      <c r="A1660" s="460"/>
      <c r="B1660" s="460"/>
      <c r="C1660" s="460" t="s">
        <v>700</v>
      </c>
      <c r="D1660" s="463">
        <v>141843.639</v>
      </c>
      <c r="E1660" s="463">
        <v>89443.62</v>
      </c>
    </row>
    <row r="1661" spans="1:5" x14ac:dyDescent="0.2">
      <c r="A1661" s="460"/>
      <c r="B1661" s="460"/>
      <c r="C1661" s="460" t="s">
        <v>734</v>
      </c>
      <c r="D1661" s="463">
        <v>1.044</v>
      </c>
      <c r="E1661" s="463">
        <v>0.107</v>
      </c>
    </row>
    <row r="1662" spans="1:5" s="334" customFormat="1" ht="12.75" customHeight="1" x14ac:dyDescent="0.2">
      <c r="A1662" s="571" t="s">
        <v>985</v>
      </c>
      <c r="B1662" s="572"/>
      <c r="C1662" s="573"/>
      <c r="D1662" s="574"/>
      <c r="E1662" s="574" t="s">
        <v>1578</v>
      </c>
    </row>
    <row r="1663" spans="1:5" x14ac:dyDescent="0.2">
      <c r="A1663" s="460"/>
      <c r="B1663" s="460"/>
      <c r="C1663" s="460" t="s">
        <v>689</v>
      </c>
      <c r="D1663" s="463">
        <v>5013.24</v>
      </c>
      <c r="E1663" s="463">
        <v>2302.6060000000002</v>
      </c>
    </row>
    <row r="1664" spans="1:5" x14ac:dyDescent="0.2">
      <c r="A1664" s="460"/>
      <c r="B1664" s="460"/>
      <c r="C1664" s="460" t="s">
        <v>687</v>
      </c>
      <c r="D1664" s="463">
        <v>926245.41299999994</v>
      </c>
      <c r="E1664" s="463">
        <v>177409.75399999999</v>
      </c>
    </row>
    <row r="1665" spans="1:5" x14ac:dyDescent="0.2">
      <c r="A1665" s="460"/>
      <c r="B1665" s="460"/>
      <c r="C1665" s="460" t="s">
        <v>693</v>
      </c>
      <c r="D1665" s="463">
        <v>48076.24</v>
      </c>
      <c r="E1665" s="463">
        <v>16323.954</v>
      </c>
    </row>
    <row r="1666" spans="1:5" x14ac:dyDescent="0.2">
      <c r="A1666" s="460"/>
      <c r="B1666" s="460"/>
      <c r="C1666" s="460" t="s">
        <v>721</v>
      </c>
      <c r="D1666" s="463">
        <v>834.00300000000004</v>
      </c>
      <c r="E1666" s="463">
        <v>130.77799999999999</v>
      </c>
    </row>
    <row r="1667" spans="1:5" x14ac:dyDescent="0.2">
      <c r="A1667" s="460"/>
      <c r="B1667" s="460"/>
      <c r="C1667" s="460" t="s">
        <v>712</v>
      </c>
      <c r="D1667" s="463">
        <v>65528.156000000003</v>
      </c>
      <c r="E1667" s="463">
        <v>13812.055</v>
      </c>
    </row>
    <row r="1668" spans="1:5" x14ac:dyDescent="0.2">
      <c r="A1668" s="460"/>
      <c r="B1668" s="460"/>
      <c r="C1668" s="460" t="s">
        <v>702</v>
      </c>
      <c r="D1668" s="463">
        <v>5468.8959999999997</v>
      </c>
      <c r="E1668" s="463">
        <v>1957.2539999999999</v>
      </c>
    </row>
    <row r="1669" spans="1:5" x14ac:dyDescent="0.2">
      <c r="A1669" s="460"/>
      <c r="B1669" s="460"/>
      <c r="C1669" s="460" t="s">
        <v>715</v>
      </c>
      <c r="D1669" s="463">
        <v>100952.761</v>
      </c>
      <c r="E1669" s="463">
        <v>29006.774000000001</v>
      </c>
    </row>
    <row r="1670" spans="1:5" x14ac:dyDescent="0.2">
      <c r="A1670" s="460"/>
      <c r="B1670" s="460"/>
      <c r="C1670" s="460" t="s">
        <v>723</v>
      </c>
      <c r="D1670" s="463">
        <v>0.47599999999999998</v>
      </c>
      <c r="E1670" s="463">
        <v>7.6999999999999999E-2</v>
      </c>
    </row>
    <row r="1671" spans="1:5" x14ac:dyDescent="0.2">
      <c r="A1671" s="460"/>
      <c r="B1671" s="460"/>
      <c r="C1671" s="460" t="s">
        <v>724</v>
      </c>
      <c r="D1671" s="463">
        <v>4267.4449999999997</v>
      </c>
      <c r="E1671" s="463">
        <v>494.78800000000001</v>
      </c>
    </row>
    <row r="1672" spans="1:5" x14ac:dyDescent="0.2">
      <c r="A1672" s="460"/>
      <c r="B1672" s="460"/>
      <c r="C1672" s="460" t="s">
        <v>691</v>
      </c>
      <c r="D1672" s="463">
        <v>36200.379000000001</v>
      </c>
      <c r="E1672" s="463">
        <v>8849.5650000000005</v>
      </c>
    </row>
    <row r="1673" spans="1:5" x14ac:dyDescent="0.2">
      <c r="A1673" s="460"/>
      <c r="B1673" s="460"/>
      <c r="C1673" s="460" t="s">
        <v>742</v>
      </c>
      <c r="D1673" s="463">
        <v>42.917000000000002</v>
      </c>
      <c r="E1673" s="463">
        <v>0.68200000000000005</v>
      </c>
    </row>
    <row r="1674" spans="1:5" x14ac:dyDescent="0.2">
      <c r="A1674" s="460"/>
      <c r="B1674" s="460"/>
      <c r="C1674" s="460" t="s">
        <v>717</v>
      </c>
      <c r="D1674" s="463">
        <v>1809.5730000000001</v>
      </c>
      <c r="E1674" s="463">
        <v>163.67500000000001</v>
      </c>
    </row>
    <row r="1675" spans="1:5" x14ac:dyDescent="0.2">
      <c r="A1675" s="460"/>
      <c r="B1675" s="460"/>
      <c r="C1675" s="460" t="s">
        <v>737</v>
      </c>
      <c r="D1675" s="463">
        <v>2085.681</v>
      </c>
      <c r="E1675" s="463">
        <v>109.46899999999999</v>
      </c>
    </row>
    <row r="1676" spans="1:5" x14ac:dyDescent="0.2">
      <c r="A1676" s="460"/>
      <c r="B1676" s="460"/>
      <c r="C1676" s="460" t="s">
        <v>807</v>
      </c>
      <c r="D1676" s="463">
        <v>76.28</v>
      </c>
      <c r="E1676" s="463">
        <v>7.61</v>
      </c>
    </row>
    <row r="1677" spans="1:5" x14ac:dyDescent="0.2">
      <c r="A1677" s="460">
        <v>4818300000</v>
      </c>
      <c r="B1677" s="460" t="s">
        <v>659</v>
      </c>
      <c r="C1677" s="460" t="s">
        <v>707</v>
      </c>
      <c r="D1677" s="463">
        <v>44662.233</v>
      </c>
      <c r="E1677" s="463">
        <v>6273.3289999999997</v>
      </c>
    </row>
    <row r="1678" spans="1:5" x14ac:dyDescent="0.2">
      <c r="A1678" s="460"/>
      <c r="B1678" s="460"/>
      <c r="C1678" s="460" t="s">
        <v>696</v>
      </c>
      <c r="D1678" s="463">
        <v>1487.403</v>
      </c>
      <c r="E1678" s="463">
        <v>183.51400000000001</v>
      </c>
    </row>
    <row r="1679" spans="1:5" x14ac:dyDescent="0.2">
      <c r="A1679" s="460"/>
      <c r="B1679" s="460"/>
      <c r="C1679" s="460" t="s">
        <v>708</v>
      </c>
      <c r="D1679" s="463">
        <v>2.5569999999999999</v>
      </c>
      <c r="E1679" s="463">
        <v>1.161</v>
      </c>
    </row>
    <row r="1680" spans="1:5" x14ac:dyDescent="0.2">
      <c r="A1680" s="460"/>
      <c r="B1680" s="460"/>
      <c r="C1680" s="460" t="s">
        <v>706</v>
      </c>
      <c r="D1680" s="463">
        <v>1.6819999999999999</v>
      </c>
      <c r="E1680" s="463">
        <v>3.5</v>
      </c>
    </row>
    <row r="1681" spans="1:5" x14ac:dyDescent="0.2">
      <c r="A1681" s="460"/>
      <c r="B1681" s="460"/>
      <c r="C1681" s="460" t="s">
        <v>733</v>
      </c>
      <c r="D1681" s="463">
        <v>2896.9070000000002</v>
      </c>
      <c r="E1681" s="463">
        <v>195.31100000000001</v>
      </c>
    </row>
    <row r="1682" spans="1:5" x14ac:dyDescent="0.2">
      <c r="A1682" s="460"/>
      <c r="B1682" s="460"/>
      <c r="C1682" s="460" t="s">
        <v>697</v>
      </c>
      <c r="D1682" s="463">
        <v>17082.972000000002</v>
      </c>
      <c r="E1682" s="463">
        <v>8212.0370000000003</v>
      </c>
    </row>
    <row r="1683" spans="1:5" x14ac:dyDescent="0.2">
      <c r="A1683" s="460"/>
      <c r="B1683" s="460"/>
      <c r="C1683" s="460" t="s">
        <v>692</v>
      </c>
      <c r="D1683" s="463">
        <v>61135.487000000001</v>
      </c>
      <c r="E1683" s="463">
        <v>14082.669</v>
      </c>
    </row>
    <row r="1684" spans="1:5" x14ac:dyDescent="0.2">
      <c r="A1684" s="460"/>
      <c r="B1684" s="460"/>
      <c r="C1684" s="460" t="s">
        <v>698</v>
      </c>
      <c r="D1684" s="463">
        <v>201848.35699999999</v>
      </c>
      <c r="E1684" s="463">
        <v>61168.529000000002</v>
      </c>
    </row>
    <row r="1685" spans="1:5" x14ac:dyDescent="0.2">
      <c r="A1685" s="460"/>
      <c r="B1685" s="460"/>
      <c r="C1685" s="460" t="s">
        <v>695</v>
      </c>
      <c r="D1685" s="463">
        <v>141205.53400000001</v>
      </c>
      <c r="E1685" s="463">
        <v>55594.25</v>
      </c>
    </row>
    <row r="1686" spans="1:5" x14ac:dyDescent="0.2">
      <c r="A1686" s="460"/>
      <c r="B1686" s="460"/>
      <c r="C1686" s="460" t="s">
        <v>705</v>
      </c>
      <c r="D1686" s="463">
        <v>360.28300000000002</v>
      </c>
      <c r="E1686" s="463">
        <v>60</v>
      </c>
    </row>
    <row r="1687" spans="1:5" x14ac:dyDescent="0.2">
      <c r="A1687" s="460"/>
      <c r="B1687" s="460"/>
      <c r="C1687" s="460" t="s">
        <v>800</v>
      </c>
      <c r="D1687" s="463">
        <v>18.427</v>
      </c>
      <c r="E1687" s="463">
        <v>1.679</v>
      </c>
    </row>
    <row r="1688" spans="1:5" x14ac:dyDescent="0.2">
      <c r="A1688" s="460"/>
      <c r="B1688" s="460"/>
      <c r="C1688" s="460" t="s">
        <v>689</v>
      </c>
      <c r="D1688" s="463">
        <v>82.164000000000001</v>
      </c>
      <c r="E1688" s="463">
        <v>55.286999999999999</v>
      </c>
    </row>
    <row r="1689" spans="1:5" x14ac:dyDescent="0.2">
      <c r="A1689" s="460"/>
      <c r="B1689" s="460"/>
      <c r="C1689" s="460" t="s">
        <v>687</v>
      </c>
      <c r="D1689" s="463">
        <v>197185.70499999999</v>
      </c>
      <c r="E1689" s="463">
        <v>65601.221999999994</v>
      </c>
    </row>
    <row r="1690" spans="1:5" x14ac:dyDescent="0.2">
      <c r="A1690" s="460"/>
      <c r="B1690" s="460"/>
      <c r="C1690" s="460" t="s">
        <v>739</v>
      </c>
      <c r="D1690" s="463">
        <v>33.746000000000002</v>
      </c>
      <c r="E1690" s="463">
        <v>1.012</v>
      </c>
    </row>
    <row r="1691" spans="1:5" x14ac:dyDescent="0.2">
      <c r="A1691" s="460"/>
      <c r="B1691" s="460"/>
      <c r="C1691" s="460" t="s">
        <v>746</v>
      </c>
      <c r="D1691" s="463">
        <v>153.465</v>
      </c>
      <c r="E1691" s="463">
        <v>3.5990000000000002</v>
      </c>
    </row>
    <row r="1692" spans="1:5" x14ac:dyDescent="0.2">
      <c r="A1692" s="460"/>
      <c r="B1692" s="460"/>
      <c r="C1692" s="460" t="s">
        <v>712</v>
      </c>
      <c r="D1692" s="463">
        <v>119372.273</v>
      </c>
      <c r="E1692" s="463">
        <v>37373.874000000003</v>
      </c>
    </row>
    <row r="1693" spans="1:5" x14ac:dyDescent="0.2">
      <c r="A1693" s="460"/>
      <c r="B1693" s="460"/>
      <c r="C1693" s="460" t="s">
        <v>702</v>
      </c>
      <c r="D1693" s="463">
        <v>150.77799999999999</v>
      </c>
      <c r="E1693" s="463">
        <v>22.614999999999998</v>
      </c>
    </row>
    <row r="1694" spans="1:5" x14ac:dyDescent="0.2">
      <c r="A1694" s="460"/>
      <c r="B1694" s="460"/>
      <c r="C1694" s="460" t="s">
        <v>715</v>
      </c>
      <c r="D1694" s="463">
        <v>2551.1030000000001</v>
      </c>
      <c r="E1694" s="463">
        <v>577.44000000000005</v>
      </c>
    </row>
    <row r="1695" spans="1:5" x14ac:dyDescent="0.2">
      <c r="A1695" s="460"/>
      <c r="B1695" s="460"/>
      <c r="C1695" s="460" t="s">
        <v>724</v>
      </c>
      <c r="D1695" s="463">
        <v>4770.2</v>
      </c>
      <c r="E1695" s="463">
        <v>964.80899999999997</v>
      </c>
    </row>
    <row r="1696" spans="1:5" x14ac:dyDescent="0.2">
      <c r="A1696" s="460"/>
      <c r="B1696" s="460"/>
      <c r="C1696" s="460" t="s">
        <v>806</v>
      </c>
      <c r="D1696" s="463">
        <v>354.69499999999999</v>
      </c>
      <c r="E1696" s="463">
        <v>237.041</v>
      </c>
    </row>
    <row r="1697" spans="1:5" x14ac:dyDescent="0.2">
      <c r="A1697" s="460"/>
      <c r="B1697" s="460"/>
      <c r="C1697" s="460" t="s">
        <v>717</v>
      </c>
      <c r="D1697" s="463">
        <v>664.91700000000003</v>
      </c>
      <c r="E1697" s="463">
        <v>176.86500000000001</v>
      </c>
    </row>
    <row r="1698" spans="1:5" s="334" customFormat="1" ht="12.75" customHeight="1" x14ac:dyDescent="0.2">
      <c r="A1698" s="571" t="s">
        <v>985</v>
      </c>
      <c r="B1698" s="572"/>
      <c r="C1698" s="573"/>
      <c r="D1698" s="574"/>
      <c r="E1698" s="574" t="s">
        <v>1578</v>
      </c>
    </row>
    <row r="1699" spans="1:5" x14ac:dyDescent="0.2">
      <c r="A1699" s="460"/>
      <c r="B1699" s="460"/>
      <c r="C1699" s="460" t="s">
        <v>737</v>
      </c>
      <c r="D1699" s="463">
        <v>176.57599999999999</v>
      </c>
      <c r="E1699" s="463">
        <v>8.3320000000000007</v>
      </c>
    </row>
    <row r="1700" spans="1:5" x14ac:dyDescent="0.2">
      <c r="A1700" s="460">
        <v>4818500000</v>
      </c>
      <c r="B1700" s="460" t="s">
        <v>905</v>
      </c>
      <c r="C1700" s="460" t="s">
        <v>697</v>
      </c>
      <c r="D1700" s="463">
        <v>66994.290999999997</v>
      </c>
      <c r="E1700" s="463">
        <v>3020.846</v>
      </c>
    </row>
    <row r="1701" spans="1:5" x14ac:dyDescent="0.2">
      <c r="A1701" s="460"/>
      <c r="B1701" s="460"/>
      <c r="C1701" s="460" t="s">
        <v>692</v>
      </c>
      <c r="D1701" s="463">
        <v>16.616</v>
      </c>
      <c r="E1701" s="463">
        <v>2.0870000000000002</v>
      </c>
    </row>
    <row r="1702" spans="1:5" x14ac:dyDescent="0.2">
      <c r="A1702" s="460"/>
      <c r="B1702" s="460"/>
      <c r="C1702" s="460" t="s">
        <v>698</v>
      </c>
      <c r="D1702" s="463">
        <v>3258.6790000000001</v>
      </c>
      <c r="E1702" s="463">
        <v>795.20399999999995</v>
      </c>
    </row>
    <row r="1703" spans="1:5" x14ac:dyDescent="0.2">
      <c r="A1703" s="460"/>
      <c r="B1703" s="460"/>
      <c r="C1703" s="460" t="s">
        <v>709</v>
      </c>
      <c r="D1703" s="463">
        <v>343.00099999999998</v>
      </c>
      <c r="E1703" s="463">
        <v>3</v>
      </c>
    </row>
    <row r="1704" spans="1:5" x14ac:dyDescent="0.2">
      <c r="A1704" s="460"/>
      <c r="B1704" s="460"/>
      <c r="C1704" s="460" t="s">
        <v>689</v>
      </c>
      <c r="D1704" s="463">
        <v>454.70699999999999</v>
      </c>
      <c r="E1704" s="463">
        <v>36.731000000000002</v>
      </c>
    </row>
    <row r="1705" spans="1:5" x14ac:dyDescent="0.2">
      <c r="A1705" s="460"/>
      <c r="B1705" s="460"/>
      <c r="C1705" s="460" t="s">
        <v>687</v>
      </c>
      <c r="D1705" s="463">
        <v>7476.3249999999998</v>
      </c>
      <c r="E1705" s="463">
        <v>343.14699999999999</v>
      </c>
    </row>
    <row r="1706" spans="1:5" x14ac:dyDescent="0.2">
      <c r="A1706" s="460"/>
      <c r="B1706" s="460"/>
      <c r="C1706" s="460" t="s">
        <v>712</v>
      </c>
      <c r="D1706" s="463">
        <v>98.186999999999998</v>
      </c>
      <c r="E1706" s="463">
        <v>246.53800000000001</v>
      </c>
    </row>
    <row r="1707" spans="1:5" x14ac:dyDescent="0.2">
      <c r="A1707" s="460"/>
      <c r="B1707" s="460"/>
      <c r="C1707" s="460" t="s">
        <v>806</v>
      </c>
      <c r="D1707" s="463">
        <v>12.398999999999999</v>
      </c>
      <c r="E1707" s="463">
        <v>0.34</v>
      </c>
    </row>
    <row r="1708" spans="1:5" x14ac:dyDescent="0.2">
      <c r="A1708" s="460">
        <v>4818900000</v>
      </c>
      <c r="B1708" s="460" t="s">
        <v>660</v>
      </c>
      <c r="C1708" s="460" t="s">
        <v>707</v>
      </c>
      <c r="D1708" s="463">
        <v>6944.0060000000003</v>
      </c>
      <c r="E1708" s="463">
        <v>366.36500000000001</v>
      </c>
    </row>
    <row r="1709" spans="1:5" x14ac:dyDescent="0.2">
      <c r="A1709" s="460"/>
      <c r="B1709" s="460"/>
      <c r="C1709" s="460" t="s">
        <v>696</v>
      </c>
      <c r="D1709" s="463">
        <v>75277.448999999993</v>
      </c>
      <c r="E1709" s="463">
        <v>14715.516</v>
      </c>
    </row>
    <row r="1710" spans="1:5" x14ac:dyDescent="0.2">
      <c r="A1710" s="460"/>
      <c r="B1710" s="460"/>
      <c r="C1710" s="460" t="s">
        <v>733</v>
      </c>
      <c r="D1710" s="463">
        <v>7734.7169999999996</v>
      </c>
      <c r="E1710" s="463">
        <v>749.83900000000006</v>
      </c>
    </row>
    <row r="1711" spans="1:5" x14ac:dyDescent="0.2">
      <c r="A1711" s="460"/>
      <c r="B1711" s="460"/>
      <c r="C1711" s="460" t="s">
        <v>692</v>
      </c>
      <c r="D1711" s="463">
        <v>180.34200000000001</v>
      </c>
      <c r="E1711" s="463">
        <v>0.28000000000000003</v>
      </c>
    </row>
    <row r="1712" spans="1:5" x14ac:dyDescent="0.2">
      <c r="A1712" s="460"/>
      <c r="B1712" s="460"/>
      <c r="C1712" s="460" t="s">
        <v>698</v>
      </c>
      <c r="D1712" s="463">
        <v>398340.89500000002</v>
      </c>
      <c r="E1712" s="463">
        <v>177127.00599999999</v>
      </c>
    </row>
    <row r="1713" spans="1:5" x14ac:dyDescent="0.2">
      <c r="A1713" s="460"/>
      <c r="B1713" s="460"/>
      <c r="C1713" s="460" t="s">
        <v>695</v>
      </c>
      <c r="D1713" s="463">
        <v>1088072.0290000001</v>
      </c>
      <c r="E1713" s="463">
        <v>387203.272</v>
      </c>
    </row>
    <row r="1714" spans="1:5" x14ac:dyDescent="0.2">
      <c r="A1714" s="460"/>
      <c r="B1714" s="460"/>
      <c r="C1714" s="460" t="s">
        <v>705</v>
      </c>
      <c r="D1714" s="463">
        <v>1844.624</v>
      </c>
      <c r="E1714" s="463">
        <v>168.001</v>
      </c>
    </row>
    <row r="1715" spans="1:5" x14ac:dyDescent="0.2">
      <c r="A1715" s="460"/>
      <c r="B1715" s="460"/>
      <c r="C1715" s="460" t="s">
        <v>710</v>
      </c>
      <c r="D1715" s="463">
        <v>63.98</v>
      </c>
      <c r="E1715" s="463">
        <v>2.4319999999999999</v>
      </c>
    </row>
    <row r="1716" spans="1:5" x14ac:dyDescent="0.2">
      <c r="A1716" s="460"/>
      <c r="B1716" s="460"/>
      <c r="C1716" s="460" t="s">
        <v>700</v>
      </c>
      <c r="D1716" s="463">
        <v>129788.633</v>
      </c>
      <c r="E1716" s="463">
        <v>38016.629000000001</v>
      </c>
    </row>
    <row r="1717" spans="1:5" x14ac:dyDescent="0.2">
      <c r="A1717" s="460"/>
      <c r="B1717" s="460"/>
      <c r="C1717" s="460" t="s">
        <v>730</v>
      </c>
      <c r="D1717" s="463">
        <v>5946.2</v>
      </c>
      <c r="E1717" s="463">
        <v>1673.9</v>
      </c>
    </row>
    <row r="1718" spans="1:5" x14ac:dyDescent="0.2">
      <c r="A1718" s="460"/>
      <c r="B1718" s="460"/>
      <c r="C1718" s="460" t="s">
        <v>689</v>
      </c>
      <c r="D1718" s="463">
        <v>30111.893</v>
      </c>
      <c r="E1718" s="463">
        <v>1660.317</v>
      </c>
    </row>
    <row r="1719" spans="1:5" x14ac:dyDescent="0.2">
      <c r="A1719" s="460"/>
      <c r="B1719" s="460"/>
      <c r="C1719" s="460" t="s">
        <v>687</v>
      </c>
      <c r="D1719" s="463">
        <v>227358.095</v>
      </c>
      <c r="E1719" s="463">
        <v>40832.688000000002</v>
      </c>
    </row>
    <row r="1720" spans="1:5" x14ac:dyDescent="0.2">
      <c r="A1720" s="460"/>
      <c r="B1720" s="460"/>
      <c r="C1720" s="460" t="s">
        <v>693</v>
      </c>
      <c r="D1720" s="463">
        <v>132691.13800000001</v>
      </c>
      <c r="E1720" s="463">
        <v>45123.822999999997</v>
      </c>
    </row>
    <row r="1721" spans="1:5" x14ac:dyDescent="0.2">
      <c r="A1721" s="460"/>
      <c r="B1721" s="460"/>
      <c r="C1721" s="460" t="s">
        <v>746</v>
      </c>
      <c r="D1721" s="463">
        <v>22.332999999999998</v>
      </c>
      <c r="E1721" s="463">
        <v>12.715999999999999</v>
      </c>
    </row>
    <row r="1722" spans="1:5" x14ac:dyDescent="0.2">
      <c r="A1722" s="460"/>
      <c r="B1722" s="460"/>
      <c r="C1722" s="460" t="s">
        <v>748</v>
      </c>
      <c r="D1722" s="463">
        <v>507.11399999999998</v>
      </c>
      <c r="E1722" s="463">
        <v>21.387</v>
      </c>
    </row>
    <row r="1723" spans="1:5" x14ac:dyDescent="0.2">
      <c r="A1723" s="460"/>
      <c r="B1723" s="460"/>
      <c r="C1723" s="460" t="s">
        <v>712</v>
      </c>
      <c r="D1723" s="463">
        <v>36110.010999999999</v>
      </c>
      <c r="E1723" s="463">
        <v>3828.1660000000002</v>
      </c>
    </row>
    <row r="1724" spans="1:5" x14ac:dyDescent="0.2">
      <c r="A1724" s="460"/>
      <c r="B1724" s="460"/>
      <c r="C1724" s="460" t="s">
        <v>702</v>
      </c>
      <c r="D1724" s="463">
        <v>1818.7239999999999</v>
      </c>
      <c r="E1724" s="463">
        <v>210.70400000000001</v>
      </c>
    </row>
    <row r="1725" spans="1:5" x14ac:dyDescent="0.2">
      <c r="A1725" s="460"/>
      <c r="B1725" s="460"/>
      <c r="C1725" s="460" t="s">
        <v>688</v>
      </c>
      <c r="D1725" s="463">
        <v>8776.6530000000002</v>
      </c>
      <c r="E1725" s="463">
        <v>51.052999999999997</v>
      </c>
    </row>
    <row r="1726" spans="1:5" x14ac:dyDescent="0.2">
      <c r="A1726" s="460"/>
      <c r="B1726" s="460"/>
      <c r="C1726" s="460" t="s">
        <v>716</v>
      </c>
      <c r="D1726" s="463">
        <v>371.42899999999997</v>
      </c>
      <c r="E1726" s="463">
        <v>10</v>
      </c>
    </row>
    <row r="1727" spans="1:5" x14ac:dyDescent="0.2">
      <c r="A1727" s="460"/>
      <c r="B1727" s="460"/>
      <c r="C1727" s="460" t="s">
        <v>806</v>
      </c>
      <c r="D1727" s="463">
        <v>7254.2139999999999</v>
      </c>
      <c r="E1727" s="463">
        <v>575.90300000000002</v>
      </c>
    </row>
    <row r="1728" spans="1:5" x14ac:dyDescent="0.2">
      <c r="A1728" s="460"/>
      <c r="B1728" s="460"/>
      <c r="C1728" s="460" t="s">
        <v>737</v>
      </c>
      <c r="D1728" s="463">
        <v>35474.375</v>
      </c>
      <c r="E1728" s="463">
        <v>6401.15</v>
      </c>
    </row>
    <row r="1729" spans="1:5" x14ac:dyDescent="0.2">
      <c r="A1729" s="460">
        <v>4819100000</v>
      </c>
      <c r="B1729" s="460" t="s">
        <v>661</v>
      </c>
      <c r="C1729" s="460" t="s">
        <v>707</v>
      </c>
      <c r="D1729" s="463">
        <v>25379.949000000001</v>
      </c>
      <c r="E1729" s="463">
        <v>2246.84</v>
      </c>
    </row>
    <row r="1730" spans="1:5" x14ac:dyDescent="0.2">
      <c r="A1730" s="460"/>
      <c r="B1730" s="460"/>
      <c r="C1730" s="460" t="s">
        <v>696</v>
      </c>
      <c r="D1730" s="463">
        <v>30380.44</v>
      </c>
      <c r="E1730" s="463">
        <v>9216.4210000000003</v>
      </c>
    </row>
    <row r="1731" spans="1:5" x14ac:dyDescent="0.2">
      <c r="A1731" s="460"/>
      <c r="B1731" s="460"/>
      <c r="C1731" s="460" t="s">
        <v>741</v>
      </c>
      <c r="D1731" s="463">
        <v>305.48899999999998</v>
      </c>
      <c r="E1731" s="463">
        <v>66.41</v>
      </c>
    </row>
    <row r="1732" spans="1:5" x14ac:dyDescent="0.2">
      <c r="A1732" s="460"/>
      <c r="B1732" s="460"/>
      <c r="C1732" s="460" t="s">
        <v>706</v>
      </c>
      <c r="D1732" s="463">
        <v>5167.0590000000002</v>
      </c>
      <c r="E1732" s="463">
        <v>2380.7020000000002</v>
      </c>
    </row>
    <row r="1733" spans="1:5" x14ac:dyDescent="0.2">
      <c r="A1733" s="460"/>
      <c r="B1733" s="460"/>
      <c r="C1733" s="460" t="s">
        <v>729</v>
      </c>
      <c r="D1733" s="463">
        <v>1082.6690000000001</v>
      </c>
      <c r="E1733" s="463">
        <v>2560</v>
      </c>
    </row>
    <row r="1734" spans="1:5" s="334" customFormat="1" ht="12.75" customHeight="1" x14ac:dyDescent="0.2">
      <c r="A1734" s="571" t="s">
        <v>985</v>
      </c>
      <c r="B1734" s="572"/>
      <c r="C1734" s="573"/>
      <c r="D1734" s="574"/>
      <c r="E1734" s="574" t="s">
        <v>1578</v>
      </c>
    </row>
    <row r="1735" spans="1:5" x14ac:dyDescent="0.2">
      <c r="A1735" s="460"/>
      <c r="B1735" s="460"/>
      <c r="C1735" s="460" t="s">
        <v>733</v>
      </c>
      <c r="D1735" s="463">
        <v>11052.46</v>
      </c>
      <c r="E1735" s="463">
        <v>4371.1639999999998</v>
      </c>
    </row>
    <row r="1736" spans="1:5" x14ac:dyDescent="0.2">
      <c r="A1736" s="460"/>
      <c r="B1736" s="460"/>
      <c r="C1736" s="460" t="s">
        <v>697</v>
      </c>
      <c r="D1736" s="463">
        <v>182.53299999999999</v>
      </c>
      <c r="E1736" s="463">
        <v>27.81</v>
      </c>
    </row>
    <row r="1737" spans="1:5" x14ac:dyDescent="0.2">
      <c r="A1737" s="460"/>
      <c r="B1737" s="460"/>
      <c r="C1737" s="460" t="s">
        <v>692</v>
      </c>
      <c r="D1737" s="463">
        <v>2406229.0410000002</v>
      </c>
      <c r="E1737" s="463">
        <v>1928554.5870000001</v>
      </c>
    </row>
    <row r="1738" spans="1:5" x14ac:dyDescent="0.2">
      <c r="A1738" s="460"/>
      <c r="B1738" s="460"/>
      <c r="C1738" s="460" t="s">
        <v>698</v>
      </c>
      <c r="D1738" s="463">
        <v>598044.32900000003</v>
      </c>
      <c r="E1738" s="463">
        <v>467677.03600000002</v>
      </c>
    </row>
    <row r="1739" spans="1:5" x14ac:dyDescent="0.2">
      <c r="A1739" s="460"/>
      <c r="B1739" s="460"/>
      <c r="C1739" s="460" t="s">
        <v>695</v>
      </c>
      <c r="D1739" s="463">
        <v>120418.094</v>
      </c>
      <c r="E1739" s="463">
        <v>31785.239000000001</v>
      </c>
    </row>
    <row r="1740" spans="1:5" x14ac:dyDescent="0.2">
      <c r="A1740" s="460"/>
      <c r="B1740" s="460"/>
      <c r="C1740" s="460" t="s">
        <v>705</v>
      </c>
      <c r="D1740" s="463">
        <v>1256.2919999999999</v>
      </c>
      <c r="E1740" s="463">
        <v>541.221</v>
      </c>
    </row>
    <row r="1741" spans="1:5" x14ac:dyDescent="0.2">
      <c r="A1741" s="460"/>
      <c r="B1741" s="460"/>
      <c r="C1741" s="460" t="s">
        <v>709</v>
      </c>
      <c r="D1741" s="463">
        <v>224.06800000000001</v>
      </c>
      <c r="E1741" s="463">
        <v>4.1260000000000003</v>
      </c>
    </row>
    <row r="1742" spans="1:5" x14ac:dyDescent="0.2">
      <c r="A1742" s="460"/>
      <c r="B1742" s="460"/>
      <c r="C1742" s="460" t="s">
        <v>710</v>
      </c>
      <c r="D1742" s="463">
        <v>192.53399999999999</v>
      </c>
      <c r="E1742" s="463">
        <v>100.875</v>
      </c>
    </row>
    <row r="1743" spans="1:5" x14ac:dyDescent="0.2">
      <c r="A1743" s="460"/>
      <c r="B1743" s="460"/>
      <c r="C1743" s="460" t="s">
        <v>700</v>
      </c>
      <c r="D1743" s="463">
        <v>5266664.9639999997</v>
      </c>
      <c r="E1743" s="463">
        <v>5420803.699</v>
      </c>
    </row>
    <row r="1744" spans="1:5" x14ac:dyDescent="0.2">
      <c r="A1744" s="460"/>
      <c r="B1744" s="460"/>
      <c r="C1744" s="460" t="s">
        <v>805</v>
      </c>
      <c r="D1744" s="463">
        <v>22.297000000000001</v>
      </c>
      <c r="E1744" s="463">
        <v>1.831</v>
      </c>
    </row>
    <row r="1745" spans="1:5" x14ac:dyDescent="0.2">
      <c r="A1745" s="460"/>
      <c r="B1745" s="460"/>
      <c r="C1745" s="460" t="s">
        <v>689</v>
      </c>
      <c r="D1745" s="463">
        <v>15309.058000000001</v>
      </c>
      <c r="E1745" s="463">
        <v>2950.9540000000002</v>
      </c>
    </row>
    <row r="1746" spans="1:5" x14ac:dyDescent="0.2">
      <c r="A1746" s="460"/>
      <c r="B1746" s="460"/>
      <c r="C1746" s="460" t="s">
        <v>687</v>
      </c>
      <c r="D1746" s="463">
        <v>428944.67499999999</v>
      </c>
      <c r="E1746" s="463">
        <v>230245.258</v>
      </c>
    </row>
    <row r="1747" spans="1:5" x14ac:dyDescent="0.2">
      <c r="A1747" s="460"/>
      <c r="B1747" s="460"/>
      <c r="C1747" s="460" t="s">
        <v>701</v>
      </c>
      <c r="D1747" s="463">
        <v>3981.2869999999998</v>
      </c>
      <c r="E1747" s="463">
        <v>119.47</v>
      </c>
    </row>
    <row r="1748" spans="1:5" x14ac:dyDescent="0.2">
      <c r="A1748" s="460"/>
      <c r="B1748" s="460"/>
      <c r="C1748" s="460" t="s">
        <v>693</v>
      </c>
      <c r="D1748" s="463">
        <v>361.14600000000002</v>
      </c>
      <c r="E1748" s="463">
        <v>12.206</v>
      </c>
    </row>
    <row r="1749" spans="1:5" x14ac:dyDescent="0.2">
      <c r="A1749" s="460"/>
      <c r="B1749" s="460"/>
      <c r="C1749" s="460" t="s">
        <v>711</v>
      </c>
      <c r="D1749" s="463">
        <v>568.20000000000005</v>
      </c>
      <c r="E1749" s="463">
        <v>23</v>
      </c>
    </row>
    <row r="1750" spans="1:5" x14ac:dyDescent="0.2">
      <c r="A1750" s="460"/>
      <c r="B1750" s="460"/>
      <c r="C1750" s="460" t="s">
        <v>745</v>
      </c>
      <c r="D1750" s="463">
        <v>164.34700000000001</v>
      </c>
      <c r="E1750" s="463">
        <v>0.47599999999999998</v>
      </c>
    </row>
    <row r="1751" spans="1:5" x14ac:dyDescent="0.2">
      <c r="A1751" s="460"/>
      <c r="B1751" s="460"/>
      <c r="C1751" s="460" t="s">
        <v>746</v>
      </c>
      <c r="D1751" s="463">
        <v>4148.4809999999998</v>
      </c>
      <c r="E1751" s="463">
        <v>1024.713</v>
      </c>
    </row>
    <row r="1752" spans="1:5" x14ac:dyDescent="0.2">
      <c r="A1752" s="460"/>
      <c r="B1752" s="460"/>
      <c r="C1752" s="460" t="s">
        <v>748</v>
      </c>
      <c r="D1752" s="463">
        <v>2602.5149999999999</v>
      </c>
      <c r="E1752" s="463">
        <v>372.93299999999999</v>
      </c>
    </row>
    <row r="1753" spans="1:5" x14ac:dyDescent="0.2">
      <c r="A1753" s="460"/>
      <c r="B1753" s="460"/>
      <c r="C1753" s="460" t="s">
        <v>754</v>
      </c>
      <c r="D1753" s="463">
        <v>159.55500000000001</v>
      </c>
      <c r="E1753" s="463">
        <v>4159.26</v>
      </c>
    </row>
    <row r="1754" spans="1:5" x14ac:dyDescent="0.2">
      <c r="A1754" s="460"/>
      <c r="B1754" s="460"/>
      <c r="C1754" s="460" t="s">
        <v>721</v>
      </c>
      <c r="D1754" s="463">
        <v>305.298</v>
      </c>
      <c r="E1754" s="463">
        <v>170</v>
      </c>
    </row>
    <row r="1755" spans="1:5" x14ac:dyDescent="0.2">
      <c r="A1755" s="460"/>
      <c r="B1755" s="460"/>
      <c r="C1755" s="460" t="s">
        <v>712</v>
      </c>
      <c r="D1755" s="463">
        <v>3094.5340000000001</v>
      </c>
      <c r="E1755" s="463">
        <v>513.22799999999995</v>
      </c>
    </row>
    <row r="1756" spans="1:5" x14ac:dyDescent="0.2">
      <c r="A1756" s="460"/>
      <c r="B1756" s="460"/>
      <c r="C1756" s="460" t="s">
        <v>702</v>
      </c>
      <c r="D1756" s="463">
        <v>797.58600000000001</v>
      </c>
      <c r="E1756" s="463">
        <v>80.744</v>
      </c>
    </row>
    <row r="1757" spans="1:5" x14ac:dyDescent="0.2">
      <c r="A1757" s="460"/>
      <c r="B1757" s="460"/>
      <c r="C1757" s="460" t="s">
        <v>801</v>
      </c>
      <c r="D1757" s="463">
        <v>5289.8649999999998</v>
      </c>
      <c r="E1757" s="463">
        <v>294.85199999999998</v>
      </c>
    </row>
    <row r="1758" spans="1:5" x14ac:dyDescent="0.2">
      <c r="A1758" s="460"/>
      <c r="B1758" s="460"/>
      <c r="C1758" s="460" t="s">
        <v>1109</v>
      </c>
      <c r="D1758" s="463">
        <v>34.549999999999997</v>
      </c>
      <c r="E1758" s="463">
        <v>0.98599999999999999</v>
      </c>
    </row>
    <row r="1759" spans="1:5" x14ac:dyDescent="0.2">
      <c r="A1759" s="460"/>
      <c r="B1759" s="460"/>
      <c r="C1759" s="460" t="s">
        <v>713</v>
      </c>
      <c r="D1759" s="463">
        <v>1730.2819999999999</v>
      </c>
      <c r="E1759" s="463">
        <v>222.88900000000001</v>
      </c>
    </row>
    <row r="1760" spans="1:5" x14ac:dyDescent="0.2">
      <c r="A1760" s="460"/>
      <c r="B1760" s="460"/>
      <c r="C1760" s="460" t="s">
        <v>688</v>
      </c>
      <c r="D1760" s="463">
        <v>150272.76699999999</v>
      </c>
      <c r="E1760" s="463">
        <v>56556.053999999996</v>
      </c>
    </row>
    <row r="1761" spans="1:5" x14ac:dyDescent="0.2">
      <c r="A1761" s="460"/>
      <c r="B1761" s="460"/>
      <c r="C1761" s="460" t="s">
        <v>715</v>
      </c>
      <c r="D1761" s="463">
        <v>65.147999999999996</v>
      </c>
      <c r="E1761" s="463">
        <v>2.4220000000000002</v>
      </c>
    </row>
    <row r="1762" spans="1:5" x14ac:dyDescent="0.2">
      <c r="A1762" s="460"/>
      <c r="B1762" s="460"/>
      <c r="C1762" s="460" t="s">
        <v>723</v>
      </c>
      <c r="D1762" s="463">
        <v>9419.5079999999998</v>
      </c>
      <c r="E1762" s="463">
        <v>3680.1529999999998</v>
      </c>
    </row>
    <row r="1763" spans="1:5" x14ac:dyDescent="0.2">
      <c r="A1763" s="460"/>
      <c r="B1763" s="460"/>
      <c r="C1763" s="460" t="s">
        <v>855</v>
      </c>
      <c r="D1763" s="463">
        <v>43.259</v>
      </c>
      <c r="E1763" s="463">
        <v>4.3499999999999996</v>
      </c>
    </row>
    <row r="1764" spans="1:5" x14ac:dyDescent="0.2">
      <c r="A1764" s="460"/>
      <c r="B1764" s="460"/>
      <c r="C1764" s="460" t="s">
        <v>724</v>
      </c>
      <c r="D1764" s="463">
        <v>55.670999999999999</v>
      </c>
      <c r="E1764" s="463">
        <v>6.327</v>
      </c>
    </row>
    <row r="1765" spans="1:5" x14ac:dyDescent="0.2">
      <c r="A1765" s="460"/>
      <c r="B1765" s="460"/>
      <c r="C1765" s="460" t="s">
        <v>691</v>
      </c>
      <c r="D1765" s="463">
        <v>8544.0969999999998</v>
      </c>
      <c r="E1765" s="463">
        <v>807.09500000000003</v>
      </c>
    </row>
    <row r="1766" spans="1:5" x14ac:dyDescent="0.2">
      <c r="A1766" s="460"/>
      <c r="B1766" s="460"/>
      <c r="C1766" s="460" t="s">
        <v>742</v>
      </c>
      <c r="D1766" s="463">
        <v>76.165999999999997</v>
      </c>
      <c r="E1766" s="463">
        <v>38.103000000000002</v>
      </c>
    </row>
    <row r="1767" spans="1:5" x14ac:dyDescent="0.2">
      <c r="A1767" s="460"/>
      <c r="B1767" s="460"/>
      <c r="C1767" s="460" t="s">
        <v>743</v>
      </c>
      <c r="D1767" s="463">
        <v>78.397999999999996</v>
      </c>
      <c r="E1767" s="463">
        <v>6.2830000000000004</v>
      </c>
    </row>
    <row r="1768" spans="1:5" x14ac:dyDescent="0.2">
      <c r="A1768" s="460"/>
      <c r="B1768" s="460"/>
      <c r="C1768" s="460" t="s">
        <v>740</v>
      </c>
      <c r="D1768" s="463">
        <v>278.77</v>
      </c>
      <c r="E1768" s="463">
        <v>11.781000000000001</v>
      </c>
    </row>
    <row r="1769" spans="1:5" x14ac:dyDescent="0.2">
      <c r="A1769" s="460"/>
      <c r="B1769" s="460"/>
      <c r="C1769" s="460" t="s">
        <v>716</v>
      </c>
      <c r="D1769" s="463">
        <v>826.86400000000003</v>
      </c>
      <c r="E1769" s="463">
        <v>2.8780000000000001</v>
      </c>
    </row>
    <row r="1770" spans="1:5" s="334" customFormat="1" ht="12.75" customHeight="1" x14ac:dyDescent="0.2">
      <c r="A1770" s="571" t="s">
        <v>985</v>
      </c>
      <c r="B1770" s="572"/>
      <c r="C1770" s="573"/>
      <c r="D1770" s="574"/>
      <c r="E1770" s="574" t="s">
        <v>1578</v>
      </c>
    </row>
    <row r="1771" spans="1:5" x14ac:dyDescent="0.2">
      <c r="A1771" s="460"/>
      <c r="B1771" s="460"/>
      <c r="C1771" s="460" t="s">
        <v>749</v>
      </c>
      <c r="D1771" s="463">
        <v>2073.1120000000001</v>
      </c>
      <c r="E1771" s="463">
        <v>60.887</v>
      </c>
    </row>
    <row r="1772" spans="1:5" x14ac:dyDescent="0.2">
      <c r="A1772" s="460"/>
      <c r="B1772" s="460"/>
      <c r="C1772" s="460" t="s">
        <v>806</v>
      </c>
      <c r="D1772" s="463">
        <v>2903.5450000000001</v>
      </c>
      <c r="E1772" s="463">
        <v>1003.651</v>
      </c>
    </row>
    <row r="1773" spans="1:5" x14ac:dyDescent="0.2">
      <c r="A1773" s="460"/>
      <c r="B1773" s="460"/>
      <c r="C1773" s="460" t="s">
        <v>717</v>
      </c>
      <c r="D1773" s="463">
        <v>1096.3430000000001</v>
      </c>
      <c r="E1773" s="463">
        <v>578.64700000000005</v>
      </c>
    </row>
    <row r="1774" spans="1:5" x14ac:dyDescent="0.2">
      <c r="A1774" s="460"/>
      <c r="B1774" s="460"/>
      <c r="C1774" s="460" t="s">
        <v>737</v>
      </c>
      <c r="D1774" s="463">
        <v>18.260000000000002</v>
      </c>
      <c r="E1774" s="463">
        <v>40.103000000000002</v>
      </c>
    </row>
    <row r="1775" spans="1:5" x14ac:dyDescent="0.2">
      <c r="A1775" s="460"/>
      <c r="B1775" s="460"/>
      <c r="C1775" s="460" t="s">
        <v>704</v>
      </c>
      <c r="D1775" s="463">
        <v>2449.4789999999998</v>
      </c>
      <c r="E1775" s="463">
        <v>962</v>
      </c>
    </row>
    <row r="1776" spans="1:5" x14ac:dyDescent="0.2">
      <c r="A1776" s="460"/>
      <c r="B1776" s="460"/>
      <c r="C1776" s="460" t="s">
        <v>718</v>
      </c>
      <c r="D1776" s="463">
        <v>192.71100000000001</v>
      </c>
      <c r="E1776" s="463">
        <v>4.4029999999999996</v>
      </c>
    </row>
    <row r="1777" spans="1:5" x14ac:dyDescent="0.2">
      <c r="A1777" s="460">
        <v>4819200000</v>
      </c>
      <c r="B1777" s="460" t="s">
        <v>662</v>
      </c>
      <c r="C1777" s="460" t="s">
        <v>707</v>
      </c>
      <c r="D1777" s="463">
        <v>21690.170999999998</v>
      </c>
      <c r="E1777" s="463">
        <v>1523.223</v>
      </c>
    </row>
    <row r="1778" spans="1:5" x14ac:dyDescent="0.2">
      <c r="A1778" s="460"/>
      <c r="B1778" s="460"/>
      <c r="C1778" s="460" t="s">
        <v>696</v>
      </c>
      <c r="D1778" s="463">
        <v>5190.857</v>
      </c>
      <c r="E1778" s="463">
        <v>5044.8050000000003</v>
      </c>
    </row>
    <row r="1779" spans="1:5" x14ac:dyDescent="0.2">
      <c r="A1779" s="460"/>
      <c r="B1779" s="460"/>
      <c r="C1779" s="460" t="s">
        <v>708</v>
      </c>
      <c r="D1779" s="463">
        <v>928.16499999999996</v>
      </c>
      <c r="E1779" s="463">
        <v>61.54</v>
      </c>
    </row>
    <row r="1780" spans="1:5" x14ac:dyDescent="0.2">
      <c r="A1780" s="460"/>
      <c r="B1780" s="460"/>
      <c r="C1780" s="460" t="s">
        <v>802</v>
      </c>
      <c r="D1780" s="463">
        <v>25.741</v>
      </c>
      <c r="E1780" s="463">
        <v>3.7349999999999999</v>
      </c>
    </row>
    <row r="1781" spans="1:5" x14ac:dyDescent="0.2">
      <c r="A1781" s="460"/>
      <c r="B1781" s="460"/>
      <c r="C1781" s="460" t="s">
        <v>706</v>
      </c>
      <c r="D1781" s="463">
        <v>485.81599999999997</v>
      </c>
      <c r="E1781" s="463">
        <v>1.915</v>
      </c>
    </row>
    <row r="1782" spans="1:5" x14ac:dyDescent="0.2">
      <c r="A1782" s="460"/>
      <c r="B1782" s="460"/>
      <c r="C1782" s="460" t="s">
        <v>729</v>
      </c>
      <c r="D1782" s="463">
        <v>265.37900000000002</v>
      </c>
      <c r="E1782" s="463">
        <v>64.319999999999993</v>
      </c>
    </row>
    <row r="1783" spans="1:5" x14ac:dyDescent="0.2">
      <c r="A1783" s="460"/>
      <c r="B1783" s="460"/>
      <c r="C1783" s="460" t="s">
        <v>733</v>
      </c>
      <c r="D1783" s="463">
        <v>90367.180999999997</v>
      </c>
      <c r="E1783" s="463">
        <v>6372.0190000000002</v>
      </c>
    </row>
    <row r="1784" spans="1:5" x14ac:dyDescent="0.2">
      <c r="A1784" s="460"/>
      <c r="B1784" s="460"/>
      <c r="C1784" s="460" t="s">
        <v>697</v>
      </c>
      <c r="D1784" s="463">
        <v>1382.1479999999999</v>
      </c>
      <c r="E1784" s="463">
        <v>230.67</v>
      </c>
    </row>
    <row r="1785" spans="1:5" x14ac:dyDescent="0.2">
      <c r="A1785" s="460"/>
      <c r="B1785" s="460"/>
      <c r="C1785" s="460" t="s">
        <v>692</v>
      </c>
      <c r="D1785" s="463">
        <v>380340.32500000001</v>
      </c>
      <c r="E1785" s="463">
        <v>314040.83299999998</v>
      </c>
    </row>
    <row r="1786" spans="1:5" x14ac:dyDescent="0.2">
      <c r="A1786" s="460"/>
      <c r="B1786" s="460"/>
      <c r="C1786" s="460" t="s">
        <v>698</v>
      </c>
      <c r="D1786" s="463">
        <v>1156045.635</v>
      </c>
      <c r="E1786" s="463">
        <v>303338.84899999999</v>
      </c>
    </row>
    <row r="1787" spans="1:5" x14ac:dyDescent="0.2">
      <c r="A1787" s="460"/>
      <c r="B1787" s="460"/>
      <c r="C1787" s="460" t="s">
        <v>695</v>
      </c>
      <c r="D1787" s="463">
        <v>1302004.128</v>
      </c>
      <c r="E1787" s="463">
        <v>157737.03899999999</v>
      </c>
    </row>
    <row r="1788" spans="1:5" x14ac:dyDescent="0.2">
      <c r="A1788" s="460"/>
      <c r="B1788" s="460"/>
      <c r="C1788" s="460" t="s">
        <v>705</v>
      </c>
      <c r="D1788" s="463">
        <v>7435.0450000000001</v>
      </c>
      <c r="E1788" s="463">
        <v>3669.4749999999999</v>
      </c>
    </row>
    <row r="1789" spans="1:5" x14ac:dyDescent="0.2">
      <c r="A1789" s="460"/>
      <c r="B1789" s="460"/>
      <c r="C1789" s="460" t="s">
        <v>709</v>
      </c>
      <c r="D1789" s="463">
        <v>1466.4349999999999</v>
      </c>
      <c r="E1789" s="463">
        <v>553.48400000000004</v>
      </c>
    </row>
    <row r="1790" spans="1:5" x14ac:dyDescent="0.2">
      <c r="A1790" s="460"/>
      <c r="B1790" s="460"/>
      <c r="C1790" s="460" t="s">
        <v>710</v>
      </c>
      <c r="D1790" s="463">
        <v>293660.64</v>
      </c>
      <c r="E1790" s="463">
        <v>99702.202000000005</v>
      </c>
    </row>
    <row r="1791" spans="1:5" x14ac:dyDescent="0.2">
      <c r="A1791" s="460"/>
      <c r="B1791" s="460"/>
      <c r="C1791" s="460" t="s">
        <v>700</v>
      </c>
      <c r="D1791" s="463">
        <v>1267499.371</v>
      </c>
      <c r="E1791" s="463">
        <v>438554.96500000003</v>
      </c>
    </row>
    <row r="1792" spans="1:5" x14ac:dyDescent="0.2">
      <c r="A1792" s="460"/>
      <c r="B1792" s="460"/>
      <c r="C1792" s="460" t="s">
        <v>805</v>
      </c>
      <c r="D1792" s="463">
        <v>144.76400000000001</v>
      </c>
      <c r="E1792" s="463">
        <v>15.744999999999999</v>
      </c>
    </row>
    <row r="1793" spans="1:5" x14ac:dyDescent="0.2">
      <c r="A1793" s="460"/>
      <c r="B1793" s="460"/>
      <c r="C1793" s="460" t="s">
        <v>803</v>
      </c>
      <c r="D1793" s="463">
        <v>9.1820000000000004</v>
      </c>
      <c r="E1793" s="463">
        <v>0.35799999999999998</v>
      </c>
    </row>
    <row r="1794" spans="1:5" x14ac:dyDescent="0.2">
      <c r="A1794" s="460"/>
      <c r="B1794" s="460"/>
      <c r="C1794" s="460" t="s">
        <v>689</v>
      </c>
      <c r="D1794" s="463">
        <v>42046.44</v>
      </c>
      <c r="E1794" s="463">
        <v>25903.7</v>
      </c>
    </row>
    <row r="1795" spans="1:5" x14ac:dyDescent="0.2">
      <c r="A1795" s="460"/>
      <c r="B1795" s="460"/>
      <c r="C1795" s="460" t="s">
        <v>687</v>
      </c>
      <c r="D1795" s="463">
        <v>153512.56400000001</v>
      </c>
      <c r="E1795" s="463">
        <v>34627.167000000001</v>
      </c>
    </row>
    <row r="1796" spans="1:5" x14ac:dyDescent="0.2">
      <c r="A1796" s="460"/>
      <c r="B1796" s="460"/>
      <c r="C1796" s="460" t="s">
        <v>693</v>
      </c>
      <c r="D1796" s="463">
        <v>80884.952999999994</v>
      </c>
      <c r="E1796" s="463">
        <v>24342.841</v>
      </c>
    </row>
    <row r="1797" spans="1:5" x14ac:dyDescent="0.2">
      <c r="A1797" s="460"/>
      <c r="B1797" s="460"/>
      <c r="C1797" s="460" t="s">
        <v>746</v>
      </c>
      <c r="D1797" s="463">
        <v>2781.5610000000001</v>
      </c>
      <c r="E1797" s="463">
        <v>1238.1759999999999</v>
      </c>
    </row>
    <row r="1798" spans="1:5" x14ac:dyDescent="0.2">
      <c r="A1798" s="460"/>
      <c r="B1798" s="460"/>
      <c r="C1798" s="460" t="s">
        <v>748</v>
      </c>
      <c r="D1798" s="463">
        <v>1026.5830000000001</v>
      </c>
      <c r="E1798" s="463">
        <v>702.01300000000003</v>
      </c>
    </row>
    <row r="1799" spans="1:5" x14ac:dyDescent="0.2">
      <c r="A1799" s="460"/>
      <c r="B1799" s="460"/>
      <c r="C1799" s="460" t="s">
        <v>721</v>
      </c>
      <c r="D1799" s="463">
        <v>2750.7570000000001</v>
      </c>
      <c r="E1799" s="463">
        <v>33.914999999999999</v>
      </c>
    </row>
    <row r="1800" spans="1:5" x14ac:dyDescent="0.2">
      <c r="A1800" s="460"/>
      <c r="B1800" s="460"/>
      <c r="C1800" s="460" t="s">
        <v>712</v>
      </c>
      <c r="D1800" s="463">
        <v>26177.784</v>
      </c>
      <c r="E1800" s="463">
        <v>28229.756000000001</v>
      </c>
    </row>
    <row r="1801" spans="1:5" x14ac:dyDescent="0.2">
      <c r="A1801" s="460"/>
      <c r="B1801" s="460"/>
      <c r="C1801" s="460" t="s">
        <v>702</v>
      </c>
      <c r="D1801" s="463">
        <v>6164.3230000000003</v>
      </c>
      <c r="E1801" s="463">
        <v>898.93700000000001</v>
      </c>
    </row>
    <row r="1802" spans="1:5" x14ac:dyDescent="0.2">
      <c r="A1802" s="460"/>
      <c r="B1802" s="460"/>
      <c r="C1802" s="460" t="s">
        <v>713</v>
      </c>
      <c r="D1802" s="463">
        <v>45.530999999999999</v>
      </c>
      <c r="E1802" s="463">
        <v>87.3</v>
      </c>
    </row>
    <row r="1803" spans="1:5" x14ac:dyDescent="0.2">
      <c r="A1803" s="460"/>
      <c r="B1803" s="460"/>
      <c r="C1803" s="460" t="s">
        <v>688</v>
      </c>
      <c r="D1803" s="463">
        <v>84267.351999999999</v>
      </c>
      <c r="E1803" s="463">
        <v>15697.829</v>
      </c>
    </row>
    <row r="1804" spans="1:5" x14ac:dyDescent="0.2">
      <c r="A1804" s="460"/>
      <c r="B1804" s="460"/>
      <c r="C1804" s="460" t="s">
        <v>747</v>
      </c>
      <c r="D1804" s="463">
        <v>16.13</v>
      </c>
      <c r="E1804" s="463">
        <v>150</v>
      </c>
    </row>
    <row r="1805" spans="1:5" x14ac:dyDescent="0.2">
      <c r="A1805" s="460"/>
      <c r="B1805" s="460"/>
      <c r="C1805" s="460" t="s">
        <v>715</v>
      </c>
      <c r="D1805" s="463">
        <v>732796.97400000005</v>
      </c>
      <c r="E1805" s="463">
        <v>725856.67299999995</v>
      </c>
    </row>
    <row r="1806" spans="1:5" s="334" customFormat="1" ht="12.75" customHeight="1" x14ac:dyDescent="0.2">
      <c r="A1806" s="571" t="s">
        <v>985</v>
      </c>
      <c r="B1806" s="572"/>
      <c r="C1806" s="573"/>
      <c r="D1806" s="574"/>
      <c r="E1806" s="574" t="s">
        <v>1578</v>
      </c>
    </row>
    <row r="1807" spans="1:5" x14ac:dyDescent="0.2">
      <c r="A1807" s="460"/>
      <c r="B1807" s="460"/>
      <c r="C1807" s="460" t="s">
        <v>808</v>
      </c>
      <c r="D1807" s="463">
        <v>50.698999999999998</v>
      </c>
      <c r="E1807" s="463">
        <v>1.45</v>
      </c>
    </row>
    <row r="1808" spans="1:5" x14ac:dyDescent="0.2">
      <c r="A1808" s="460"/>
      <c r="B1808" s="460"/>
      <c r="C1808" s="460" t="s">
        <v>723</v>
      </c>
      <c r="D1808" s="463">
        <v>10304.848</v>
      </c>
      <c r="E1808" s="463">
        <v>849.94</v>
      </c>
    </row>
    <row r="1809" spans="1:5" x14ac:dyDescent="0.2">
      <c r="A1809" s="460"/>
      <c r="B1809" s="460"/>
      <c r="C1809" s="460" t="s">
        <v>855</v>
      </c>
      <c r="D1809" s="463">
        <v>19718.968000000001</v>
      </c>
      <c r="E1809" s="463">
        <v>1241.856</v>
      </c>
    </row>
    <row r="1810" spans="1:5" x14ac:dyDescent="0.2">
      <c r="A1810" s="460"/>
      <c r="B1810" s="460"/>
      <c r="C1810" s="460" t="s">
        <v>724</v>
      </c>
      <c r="D1810" s="463">
        <v>32948.881999999998</v>
      </c>
      <c r="E1810" s="463">
        <v>10020.344999999999</v>
      </c>
    </row>
    <row r="1811" spans="1:5" x14ac:dyDescent="0.2">
      <c r="A1811" s="460"/>
      <c r="B1811" s="460"/>
      <c r="C1811" s="460" t="s">
        <v>719</v>
      </c>
      <c r="D1811" s="463">
        <v>442.63799999999998</v>
      </c>
      <c r="E1811" s="463">
        <v>84.509</v>
      </c>
    </row>
    <row r="1812" spans="1:5" x14ac:dyDescent="0.2">
      <c r="A1812" s="460"/>
      <c r="B1812" s="460"/>
      <c r="C1812" s="460" t="s">
        <v>691</v>
      </c>
      <c r="D1812" s="463">
        <v>16300.602999999999</v>
      </c>
      <c r="E1812" s="463">
        <v>1432.0360000000001</v>
      </c>
    </row>
    <row r="1813" spans="1:5" x14ac:dyDescent="0.2">
      <c r="A1813" s="460"/>
      <c r="B1813" s="460"/>
      <c r="C1813" s="460" t="s">
        <v>742</v>
      </c>
      <c r="D1813" s="463">
        <v>20.122</v>
      </c>
      <c r="E1813" s="463">
        <v>12</v>
      </c>
    </row>
    <row r="1814" spans="1:5" x14ac:dyDescent="0.2">
      <c r="A1814" s="460"/>
      <c r="B1814" s="460"/>
      <c r="C1814" s="460" t="s">
        <v>749</v>
      </c>
      <c r="D1814" s="463">
        <v>892.01700000000005</v>
      </c>
      <c r="E1814" s="463">
        <v>81.272999999999996</v>
      </c>
    </row>
    <row r="1815" spans="1:5" x14ac:dyDescent="0.2">
      <c r="A1815" s="460"/>
      <c r="B1815" s="460"/>
      <c r="C1815" s="460" t="s">
        <v>806</v>
      </c>
      <c r="D1815" s="463">
        <v>3096.5810000000001</v>
      </c>
      <c r="E1815" s="463">
        <v>233.07300000000001</v>
      </c>
    </row>
    <row r="1816" spans="1:5" x14ac:dyDescent="0.2">
      <c r="A1816" s="460"/>
      <c r="B1816" s="460"/>
      <c r="C1816" s="460" t="s">
        <v>717</v>
      </c>
      <c r="D1816" s="463">
        <v>7507.4080000000004</v>
      </c>
      <c r="E1816" s="463">
        <v>4373.3819999999996</v>
      </c>
    </row>
    <row r="1817" spans="1:5" x14ac:dyDescent="0.2">
      <c r="A1817" s="460"/>
      <c r="B1817" s="460"/>
      <c r="C1817" s="460" t="s">
        <v>718</v>
      </c>
      <c r="D1817" s="463">
        <v>500.84</v>
      </c>
      <c r="E1817" s="463">
        <v>1.089</v>
      </c>
    </row>
    <row r="1818" spans="1:5" x14ac:dyDescent="0.2">
      <c r="A1818" s="460">
        <v>4819301000</v>
      </c>
      <c r="B1818" s="460" t="s">
        <v>663</v>
      </c>
      <c r="C1818" s="460" t="s">
        <v>741</v>
      </c>
      <c r="D1818" s="463">
        <v>178063.51</v>
      </c>
      <c r="E1818" s="463">
        <v>148067</v>
      </c>
    </row>
    <row r="1819" spans="1:5" x14ac:dyDescent="0.2">
      <c r="A1819" s="460"/>
      <c r="B1819" s="460"/>
      <c r="C1819" s="460" t="s">
        <v>733</v>
      </c>
      <c r="D1819" s="463">
        <v>11871762.748</v>
      </c>
      <c r="E1819" s="463">
        <v>9936760.0500000007</v>
      </c>
    </row>
    <row r="1820" spans="1:5" x14ac:dyDescent="0.2">
      <c r="A1820" s="460"/>
      <c r="B1820" s="460"/>
      <c r="C1820" s="460" t="s">
        <v>692</v>
      </c>
      <c r="D1820" s="463">
        <v>2945611.2</v>
      </c>
      <c r="E1820" s="463">
        <v>2319788.3420000002</v>
      </c>
    </row>
    <row r="1821" spans="1:5" x14ac:dyDescent="0.2">
      <c r="A1821" s="460"/>
      <c r="B1821" s="460"/>
      <c r="C1821" s="460" t="s">
        <v>698</v>
      </c>
      <c r="D1821" s="463">
        <v>74320.274999999994</v>
      </c>
      <c r="E1821" s="463">
        <v>36713.671000000002</v>
      </c>
    </row>
    <row r="1822" spans="1:5" x14ac:dyDescent="0.2">
      <c r="A1822" s="460"/>
      <c r="B1822" s="460"/>
      <c r="C1822" s="460" t="s">
        <v>695</v>
      </c>
      <c r="D1822" s="463">
        <v>363603.1</v>
      </c>
      <c r="E1822" s="463">
        <v>310582</v>
      </c>
    </row>
    <row r="1823" spans="1:5" x14ac:dyDescent="0.2">
      <c r="A1823" s="460"/>
      <c r="B1823" s="460"/>
      <c r="C1823" s="460" t="s">
        <v>700</v>
      </c>
      <c r="D1823" s="463">
        <v>123830.628</v>
      </c>
      <c r="E1823" s="463">
        <v>67493.95</v>
      </c>
    </row>
    <row r="1824" spans="1:5" x14ac:dyDescent="0.2">
      <c r="A1824" s="460"/>
      <c r="B1824" s="460"/>
      <c r="C1824" s="460" t="s">
        <v>689</v>
      </c>
      <c r="D1824" s="463">
        <v>3515.645</v>
      </c>
      <c r="E1824" s="463">
        <v>1592.19</v>
      </c>
    </row>
    <row r="1825" spans="1:5" x14ac:dyDescent="0.2">
      <c r="A1825" s="460"/>
      <c r="B1825" s="460"/>
      <c r="C1825" s="460" t="s">
        <v>687</v>
      </c>
      <c r="D1825" s="463">
        <v>87468.581999999995</v>
      </c>
      <c r="E1825" s="463">
        <v>14788.748</v>
      </c>
    </row>
    <row r="1826" spans="1:5" x14ac:dyDescent="0.2">
      <c r="A1826" s="460"/>
      <c r="B1826" s="460"/>
      <c r="C1826" s="460" t="s">
        <v>693</v>
      </c>
      <c r="D1826" s="463">
        <v>6994.0590000000002</v>
      </c>
      <c r="E1826" s="463">
        <v>2646.28</v>
      </c>
    </row>
    <row r="1827" spans="1:5" x14ac:dyDescent="0.2">
      <c r="A1827" s="460"/>
      <c r="B1827" s="460"/>
      <c r="C1827" s="460" t="s">
        <v>712</v>
      </c>
      <c r="D1827" s="463">
        <v>364917.91200000001</v>
      </c>
      <c r="E1827" s="463">
        <v>256452.64</v>
      </c>
    </row>
    <row r="1828" spans="1:5" x14ac:dyDescent="0.2">
      <c r="A1828" s="460"/>
      <c r="B1828" s="460"/>
      <c r="C1828" s="460" t="s">
        <v>688</v>
      </c>
      <c r="D1828" s="463">
        <v>694298.6</v>
      </c>
      <c r="E1828" s="463">
        <v>502335.01</v>
      </c>
    </row>
    <row r="1829" spans="1:5" x14ac:dyDescent="0.2">
      <c r="A1829" s="460"/>
      <c r="B1829" s="460"/>
      <c r="C1829" s="460" t="s">
        <v>737</v>
      </c>
      <c r="D1829" s="463">
        <v>6.718</v>
      </c>
      <c r="E1829" s="463">
        <v>10</v>
      </c>
    </row>
    <row r="1830" spans="1:5" x14ac:dyDescent="0.2">
      <c r="A1830" s="460">
        <v>4819309000</v>
      </c>
      <c r="B1830" s="460" t="s">
        <v>664</v>
      </c>
      <c r="C1830" s="460" t="s">
        <v>707</v>
      </c>
      <c r="D1830" s="463">
        <v>215.17699999999999</v>
      </c>
      <c r="E1830" s="463">
        <v>16.771000000000001</v>
      </c>
    </row>
    <row r="1831" spans="1:5" x14ac:dyDescent="0.2">
      <c r="A1831" s="460"/>
      <c r="B1831" s="460"/>
      <c r="C1831" s="460" t="s">
        <v>696</v>
      </c>
      <c r="D1831" s="463">
        <v>2211.3530000000001</v>
      </c>
      <c r="E1831" s="463">
        <v>172.96</v>
      </c>
    </row>
    <row r="1832" spans="1:5" x14ac:dyDescent="0.2">
      <c r="A1832" s="460"/>
      <c r="B1832" s="460"/>
      <c r="C1832" s="460" t="s">
        <v>741</v>
      </c>
      <c r="D1832" s="463">
        <v>668.49900000000002</v>
      </c>
      <c r="E1832" s="463">
        <v>133.87100000000001</v>
      </c>
    </row>
    <row r="1833" spans="1:5" x14ac:dyDescent="0.2">
      <c r="A1833" s="460"/>
      <c r="B1833" s="460"/>
      <c r="C1833" s="460" t="s">
        <v>733</v>
      </c>
      <c r="D1833" s="463">
        <v>36.088000000000001</v>
      </c>
      <c r="E1833" s="463">
        <v>3.5</v>
      </c>
    </row>
    <row r="1834" spans="1:5" x14ac:dyDescent="0.2">
      <c r="A1834" s="460"/>
      <c r="B1834" s="460"/>
      <c r="C1834" s="460" t="s">
        <v>726</v>
      </c>
      <c r="D1834" s="463">
        <v>3579.174</v>
      </c>
      <c r="E1834" s="463">
        <v>259.60000000000002</v>
      </c>
    </row>
    <row r="1835" spans="1:5" x14ac:dyDescent="0.2">
      <c r="A1835" s="460"/>
      <c r="B1835" s="460"/>
      <c r="C1835" s="460" t="s">
        <v>697</v>
      </c>
      <c r="D1835" s="463">
        <v>455.12099999999998</v>
      </c>
      <c r="E1835" s="463">
        <v>16.698</v>
      </c>
    </row>
    <row r="1836" spans="1:5" x14ac:dyDescent="0.2">
      <c r="A1836" s="460"/>
      <c r="B1836" s="460"/>
      <c r="C1836" s="460" t="s">
        <v>692</v>
      </c>
      <c r="D1836" s="463">
        <v>102242.061</v>
      </c>
      <c r="E1836" s="463">
        <v>55561.391000000003</v>
      </c>
    </row>
    <row r="1837" spans="1:5" x14ac:dyDescent="0.2">
      <c r="A1837" s="460"/>
      <c r="B1837" s="460"/>
      <c r="C1837" s="460" t="s">
        <v>698</v>
      </c>
      <c r="D1837" s="463">
        <v>85871.278999999995</v>
      </c>
      <c r="E1837" s="463">
        <v>24092.386999999999</v>
      </c>
    </row>
    <row r="1838" spans="1:5" x14ac:dyDescent="0.2">
      <c r="A1838" s="460"/>
      <c r="B1838" s="460"/>
      <c r="C1838" s="460" t="s">
        <v>695</v>
      </c>
      <c r="D1838" s="463">
        <v>8495.3469999999998</v>
      </c>
      <c r="E1838" s="463">
        <v>554.87900000000002</v>
      </c>
    </row>
    <row r="1839" spans="1:5" x14ac:dyDescent="0.2">
      <c r="A1839" s="460"/>
      <c r="B1839" s="460"/>
      <c r="C1839" s="460" t="s">
        <v>705</v>
      </c>
      <c r="D1839" s="463">
        <v>71.016999999999996</v>
      </c>
      <c r="E1839" s="463">
        <v>2.754</v>
      </c>
    </row>
    <row r="1840" spans="1:5" x14ac:dyDescent="0.2">
      <c r="A1840" s="460"/>
      <c r="B1840" s="460"/>
      <c r="C1840" s="460" t="s">
        <v>689</v>
      </c>
      <c r="D1840" s="463">
        <v>36744.114999999998</v>
      </c>
      <c r="E1840" s="463">
        <v>22779.503000000001</v>
      </c>
    </row>
    <row r="1841" spans="1:5" x14ac:dyDescent="0.2">
      <c r="A1841" s="460"/>
      <c r="B1841" s="460"/>
      <c r="C1841" s="460" t="s">
        <v>687</v>
      </c>
      <c r="D1841" s="463">
        <v>9609.2219999999998</v>
      </c>
      <c r="E1841" s="463">
        <v>3231.933</v>
      </c>
    </row>
    <row r="1842" spans="1:5" s="334" customFormat="1" ht="12.75" customHeight="1" x14ac:dyDescent="0.2">
      <c r="A1842" s="571" t="s">
        <v>985</v>
      </c>
      <c r="B1842" s="572"/>
      <c r="C1842" s="573"/>
      <c r="D1842" s="574"/>
      <c r="E1842" s="574" t="s">
        <v>1578</v>
      </c>
    </row>
    <row r="1843" spans="1:5" x14ac:dyDescent="0.2">
      <c r="A1843" s="460"/>
      <c r="B1843" s="460"/>
      <c r="C1843" s="460" t="s">
        <v>748</v>
      </c>
      <c r="D1843" s="463">
        <v>2559.3670000000002</v>
      </c>
      <c r="E1843" s="463">
        <v>570.31899999999996</v>
      </c>
    </row>
    <row r="1844" spans="1:5" x14ac:dyDescent="0.2">
      <c r="A1844" s="460"/>
      <c r="B1844" s="460"/>
      <c r="C1844" s="460" t="s">
        <v>712</v>
      </c>
      <c r="D1844" s="463">
        <v>468842.24900000001</v>
      </c>
      <c r="E1844" s="463">
        <v>342631.603</v>
      </c>
    </row>
    <row r="1845" spans="1:5" x14ac:dyDescent="0.2">
      <c r="A1845" s="460"/>
      <c r="B1845" s="460"/>
      <c r="C1845" s="460" t="s">
        <v>702</v>
      </c>
      <c r="D1845" s="463">
        <v>212.80500000000001</v>
      </c>
      <c r="E1845" s="463">
        <v>24.95</v>
      </c>
    </row>
    <row r="1846" spans="1:5" x14ac:dyDescent="0.2">
      <c r="A1846" s="460"/>
      <c r="B1846" s="460"/>
      <c r="C1846" s="460" t="s">
        <v>855</v>
      </c>
      <c r="D1846" s="463">
        <v>9.8640000000000008</v>
      </c>
      <c r="E1846" s="463">
        <v>0.247</v>
      </c>
    </row>
    <row r="1847" spans="1:5" x14ac:dyDescent="0.2">
      <c r="A1847" s="460"/>
      <c r="B1847" s="460"/>
      <c r="C1847" s="460" t="s">
        <v>719</v>
      </c>
      <c r="D1847" s="463">
        <v>2918.3760000000002</v>
      </c>
      <c r="E1847" s="463">
        <v>203.96600000000001</v>
      </c>
    </row>
    <row r="1848" spans="1:5" x14ac:dyDescent="0.2">
      <c r="A1848" s="460"/>
      <c r="B1848" s="460"/>
      <c r="C1848" s="460" t="s">
        <v>691</v>
      </c>
      <c r="D1848" s="463">
        <v>72.423000000000002</v>
      </c>
      <c r="E1848" s="463">
        <v>5.4370000000000003</v>
      </c>
    </row>
    <row r="1849" spans="1:5" x14ac:dyDescent="0.2">
      <c r="A1849" s="460"/>
      <c r="B1849" s="460"/>
      <c r="C1849" s="460" t="s">
        <v>717</v>
      </c>
      <c r="D1849" s="463">
        <v>15.073</v>
      </c>
      <c r="E1849" s="463">
        <v>0.19900000000000001</v>
      </c>
    </row>
    <row r="1850" spans="1:5" x14ac:dyDescent="0.2">
      <c r="A1850" s="460"/>
      <c r="B1850" s="460"/>
      <c r="C1850" s="460" t="s">
        <v>737</v>
      </c>
      <c r="D1850" s="463">
        <v>205304.17800000001</v>
      </c>
      <c r="E1850" s="463">
        <v>171000.00899999999</v>
      </c>
    </row>
    <row r="1851" spans="1:5" x14ac:dyDescent="0.2">
      <c r="A1851" s="460">
        <v>4819400000</v>
      </c>
      <c r="B1851" s="460" t="s">
        <v>665</v>
      </c>
      <c r="C1851" s="460" t="s">
        <v>1048</v>
      </c>
      <c r="D1851" s="463">
        <v>161.26</v>
      </c>
      <c r="E1851" s="463">
        <v>10.420999999999999</v>
      </c>
    </row>
    <row r="1852" spans="1:5" x14ac:dyDescent="0.2">
      <c r="A1852" s="460"/>
      <c r="B1852" s="460"/>
      <c r="C1852" s="460" t="s">
        <v>707</v>
      </c>
      <c r="D1852" s="463">
        <v>17550.465</v>
      </c>
      <c r="E1852" s="463">
        <v>2209.7579999999998</v>
      </c>
    </row>
    <row r="1853" spans="1:5" x14ac:dyDescent="0.2">
      <c r="A1853" s="460"/>
      <c r="B1853" s="460"/>
      <c r="C1853" s="460" t="s">
        <v>696</v>
      </c>
      <c r="D1853" s="463">
        <v>39982.61</v>
      </c>
      <c r="E1853" s="463">
        <v>2383.9459999999999</v>
      </c>
    </row>
    <row r="1854" spans="1:5" x14ac:dyDescent="0.2">
      <c r="A1854" s="460"/>
      <c r="B1854" s="460"/>
      <c r="C1854" s="460" t="s">
        <v>708</v>
      </c>
      <c r="D1854" s="463">
        <v>15412.198</v>
      </c>
      <c r="E1854" s="463">
        <v>5209.3919999999998</v>
      </c>
    </row>
    <row r="1855" spans="1:5" x14ac:dyDescent="0.2">
      <c r="A1855" s="460"/>
      <c r="B1855" s="460"/>
      <c r="C1855" s="460" t="s">
        <v>741</v>
      </c>
      <c r="D1855" s="463">
        <v>501.517</v>
      </c>
      <c r="E1855" s="463">
        <v>24.032</v>
      </c>
    </row>
    <row r="1856" spans="1:5" x14ac:dyDescent="0.2">
      <c r="A1856" s="460"/>
      <c r="B1856" s="460"/>
      <c r="C1856" s="460" t="s">
        <v>802</v>
      </c>
      <c r="D1856" s="463">
        <v>195.96199999999999</v>
      </c>
      <c r="E1856" s="463">
        <v>9.9860000000000007</v>
      </c>
    </row>
    <row r="1857" spans="1:5" x14ac:dyDescent="0.2">
      <c r="A1857" s="460"/>
      <c r="B1857" s="460"/>
      <c r="C1857" s="460" t="s">
        <v>706</v>
      </c>
      <c r="D1857" s="463">
        <v>5469.9740000000002</v>
      </c>
      <c r="E1857" s="463">
        <v>1091.299</v>
      </c>
    </row>
    <row r="1858" spans="1:5" x14ac:dyDescent="0.2">
      <c r="A1858" s="460"/>
      <c r="B1858" s="460"/>
      <c r="C1858" s="460" t="s">
        <v>733</v>
      </c>
      <c r="D1858" s="463">
        <v>730122.95700000005</v>
      </c>
      <c r="E1858" s="463">
        <v>459664.18800000002</v>
      </c>
    </row>
    <row r="1859" spans="1:5" x14ac:dyDescent="0.2">
      <c r="A1859" s="460"/>
      <c r="B1859" s="460"/>
      <c r="C1859" s="460" t="s">
        <v>697</v>
      </c>
      <c r="D1859" s="463">
        <v>816.05700000000002</v>
      </c>
      <c r="E1859" s="463">
        <v>25.338000000000001</v>
      </c>
    </row>
    <row r="1860" spans="1:5" x14ac:dyDescent="0.2">
      <c r="A1860" s="460"/>
      <c r="B1860" s="460"/>
      <c r="C1860" s="460" t="s">
        <v>692</v>
      </c>
      <c r="D1860" s="463">
        <v>1615203.2139999999</v>
      </c>
      <c r="E1860" s="463">
        <v>495966.9</v>
      </c>
    </row>
    <row r="1861" spans="1:5" x14ac:dyDescent="0.2">
      <c r="A1861" s="460"/>
      <c r="B1861" s="460"/>
      <c r="C1861" s="460" t="s">
        <v>698</v>
      </c>
      <c r="D1861" s="463">
        <v>4055321.26</v>
      </c>
      <c r="E1861" s="463">
        <v>1563942.787</v>
      </c>
    </row>
    <row r="1862" spans="1:5" x14ac:dyDescent="0.2">
      <c r="A1862" s="460"/>
      <c r="B1862" s="460"/>
      <c r="C1862" s="460" t="s">
        <v>695</v>
      </c>
      <c r="D1862" s="463">
        <v>329345.22100000002</v>
      </c>
      <c r="E1862" s="463">
        <v>37355.870000000003</v>
      </c>
    </row>
    <row r="1863" spans="1:5" x14ac:dyDescent="0.2">
      <c r="A1863" s="460"/>
      <c r="B1863" s="460"/>
      <c r="C1863" s="460" t="s">
        <v>705</v>
      </c>
      <c r="D1863" s="463">
        <v>961.00699999999995</v>
      </c>
      <c r="E1863" s="463">
        <v>38.502000000000002</v>
      </c>
    </row>
    <row r="1864" spans="1:5" x14ac:dyDescent="0.2">
      <c r="A1864" s="460"/>
      <c r="B1864" s="460"/>
      <c r="C1864" s="460" t="s">
        <v>709</v>
      </c>
      <c r="D1864" s="463">
        <v>0.22</v>
      </c>
      <c r="E1864" s="463">
        <v>3.25</v>
      </c>
    </row>
    <row r="1865" spans="1:5" x14ac:dyDescent="0.2">
      <c r="A1865" s="460"/>
      <c r="B1865" s="460"/>
      <c r="C1865" s="460" t="s">
        <v>700</v>
      </c>
      <c r="D1865" s="463">
        <v>328.34100000000001</v>
      </c>
      <c r="E1865" s="463">
        <v>23.981000000000002</v>
      </c>
    </row>
    <row r="1866" spans="1:5" x14ac:dyDescent="0.2">
      <c r="A1866" s="460"/>
      <c r="B1866" s="460"/>
      <c r="C1866" s="460" t="s">
        <v>730</v>
      </c>
      <c r="D1866" s="463">
        <v>16284.787</v>
      </c>
      <c r="E1866" s="463">
        <v>1613</v>
      </c>
    </row>
    <row r="1867" spans="1:5" x14ac:dyDescent="0.2">
      <c r="A1867" s="460"/>
      <c r="B1867" s="460"/>
      <c r="C1867" s="460" t="s">
        <v>734</v>
      </c>
      <c r="D1867" s="463">
        <v>0.66800000000000004</v>
      </c>
      <c r="E1867" s="463">
        <v>6.8000000000000005E-2</v>
      </c>
    </row>
    <row r="1868" spans="1:5" x14ac:dyDescent="0.2">
      <c r="A1868" s="460"/>
      <c r="B1868" s="460"/>
      <c r="C1868" s="460" t="s">
        <v>803</v>
      </c>
      <c r="D1868" s="463">
        <v>1526.0440000000001</v>
      </c>
      <c r="E1868" s="463">
        <v>93.585999999999999</v>
      </c>
    </row>
    <row r="1869" spans="1:5" x14ac:dyDescent="0.2">
      <c r="A1869" s="460"/>
      <c r="B1869" s="460"/>
      <c r="C1869" s="460" t="s">
        <v>689</v>
      </c>
      <c r="D1869" s="463">
        <v>109555.97500000001</v>
      </c>
      <c r="E1869" s="463">
        <v>22060.902999999998</v>
      </c>
    </row>
    <row r="1870" spans="1:5" x14ac:dyDescent="0.2">
      <c r="A1870" s="460"/>
      <c r="B1870" s="460"/>
      <c r="C1870" s="460" t="s">
        <v>687</v>
      </c>
      <c r="D1870" s="463">
        <v>237055.76800000001</v>
      </c>
      <c r="E1870" s="463">
        <v>69035.197</v>
      </c>
    </row>
    <row r="1871" spans="1:5" x14ac:dyDescent="0.2">
      <c r="A1871" s="460"/>
      <c r="B1871" s="460"/>
      <c r="C1871" s="460" t="s">
        <v>739</v>
      </c>
      <c r="D1871" s="463">
        <v>61.53</v>
      </c>
      <c r="E1871" s="463">
        <v>0.76</v>
      </c>
    </row>
    <row r="1872" spans="1:5" x14ac:dyDescent="0.2">
      <c r="A1872" s="460"/>
      <c r="B1872" s="460"/>
      <c r="C1872" s="460" t="s">
        <v>693</v>
      </c>
      <c r="D1872" s="463">
        <v>25204.359</v>
      </c>
      <c r="E1872" s="463">
        <v>2704.835</v>
      </c>
    </row>
    <row r="1873" spans="1:5" x14ac:dyDescent="0.2">
      <c r="A1873" s="460"/>
      <c r="B1873" s="460"/>
      <c r="C1873" s="460" t="s">
        <v>720</v>
      </c>
      <c r="D1873" s="463">
        <v>21664.612000000001</v>
      </c>
      <c r="E1873" s="463">
        <v>1350.9359999999999</v>
      </c>
    </row>
    <row r="1874" spans="1:5" x14ac:dyDescent="0.2">
      <c r="A1874" s="460"/>
      <c r="B1874" s="460"/>
      <c r="C1874" s="460" t="s">
        <v>746</v>
      </c>
      <c r="D1874" s="463">
        <v>85.602999999999994</v>
      </c>
      <c r="E1874" s="463">
        <v>4.8070000000000004</v>
      </c>
    </row>
    <row r="1875" spans="1:5" x14ac:dyDescent="0.2">
      <c r="A1875" s="460"/>
      <c r="B1875" s="460"/>
      <c r="C1875" s="460" t="s">
        <v>748</v>
      </c>
      <c r="D1875" s="463">
        <v>1492.8</v>
      </c>
      <c r="E1875" s="463">
        <v>64.468000000000004</v>
      </c>
    </row>
    <row r="1876" spans="1:5" x14ac:dyDescent="0.2">
      <c r="A1876" s="460"/>
      <c r="B1876" s="460"/>
      <c r="C1876" s="460" t="s">
        <v>712</v>
      </c>
      <c r="D1876" s="463">
        <v>60208.749000000003</v>
      </c>
      <c r="E1876" s="463">
        <v>6473.4889999999996</v>
      </c>
    </row>
    <row r="1877" spans="1:5" x14ac:dyDescent="0.2">
      <c r="A1877" s="460"/>
      <c r="B1877" s="460"/>
      <c r="C1877" s="460" t="s">
        <v>702</v>
      </c>
      <c r="D1877" s="463">
        <v>1875.4280000000001</v>
      </c>
      <c r="E1877" s="463">
        <v>111.206</v>
      </c>
    </row>
    <row r="1878" spans="1:5" s="334" customFormat="1" ht="12.75" customHeight="1" x14ac:dyDescent="0.2">
      <c r="A1878" s="571" t="s">
        <v>985</v>
      </c>
      <c r="B1878" s="572"/>
      <c r="C1878" s="573"/>
      <c r="D1878" s="574"/>
      <c r="E1878" s="574" t="s">
        <v>1578</v>
      </c>
    </row>
    <row r="1879" spans="1:5" x14ac:dyDescent="0.2">
      <c r="A1879" s="460"/>
      <c r="B1879" s="460"/>
      <c r="C1879" s="460" t="s">
        <v>688</v>
      </c>
      <c r="D1879" s="463">
        <v>2457.616</v>
      </c>
      <c r="E1879" s="463">
        <v>2229.5720000000001</v>
      </c>
    </row>
    <row r="1880" spans="1:5" x14ac:dyDescent="0.2">
      <c r="A1880" s="460"/>
      <c r="B1880" s="460"/>
      <c r="C1880" s="460" t="s">
        <v>715</v>
      </c>
      <c r="D1880" s="463">
        <v>1503.46</v>
      </c>
      <c r="E1880" s="463">
        <v>317.72699999999998</v>
      </c>
    </row>
    <row r="1881" spans="1:5" x14ac:dyDescent="0.2">
      <c r="A1881" s="460"/>
      <c r="B1881" s="460"/>
      <c r="C1881" s="460" t="s">
        <v>855</v>
      </c>
      <c r="D1881" s="463">
        <v>9975.7720000000008</v>
      </c>
      <c r="E1881" s="463">
        <v>783.779</v>
      </c>
    </row>
    <row r="1882" spans="1:5" x14ac:dyDescent="0.2">
      <c r="A1882" s="460"/>
      <c r="B1882" s="460"/>
      <c r="C1882" s="460" t="s">
        <v>724</v>
      </c>
      <c r="D1882" s="463">
        <v>788.72400000000005</v>
      </c>
      <c r="E1882" s="463">
        <v>33.040999999999997</v>
      </c>
    </row>
    <row r="1883" spans="1:5" x14ac:dyDescent="0.2">
      <c r="A1883" s="460"/>
      <c r="B1883" s="460"/>
      <c r="C1883" s="460" t="s">
        <v>719</v>
      </c>
      <c r="D1883" s="463">
        <v>1715.8140000000001</v>
      </c>
      <c r="E1883" s="463">
        <v>346.33100000000002</v>
      </c>
    </row>
    <row r="1884" spans="1:5" x14ac:dyDescent="0.2">
      <c r="A1884" s="460"/>
      <c r="B1884" s="460"/>
      <c r="C1884" s="460" t="s">
        <v>691</v>
      </c>
      <c r="D1884" s="463">
        <v>3861.7629999999999</v>
      </c>
      <c r="E1884" s="463">
        <v>197.86799999999999</v>
      </c>
    </row>
    <row r="1885" spans="1:5" x14ac:dyDescent="0.2">
      <c r="A1885" s="460"/>
      <c r="B1885" s="460"/>
      <c r="C1885" s="460" t="s">
        <v>742</v>
      </c>
      <c r="D1885" s="463">
        <v>715.40200000000004</v>
      </c>
      <c r="E1885" s="463">
        <v>41.454999999999998</v>
      </c>
    </row>
    <row r="1886" spans="1:5" x14ac:dyDescent="0.2">
      <c r="A1886" s="460"/>
      <c r="B1886" s="460"/>
      <c r="C1886" s="460" t="s">
        <v>743</v>
      </c>
      <c r="D1886" s="463">
        <v>231.59399999999999</v>
      </c>
      <c r="E1886" s="463">
        <v>7.9850000000000003</v>
      </c>
    </row>
    <row r="1887" spans="1:5" x14ac:dyDescent="0.2">
      <c r="A1887" s="460"/>
      <c r="B1887" s="460"/>
      <c r="C1887" s="460" t="s">
        <v>725</v>
      </c>
      <c r="D1887" s="463">
        <v>9.5259999999999998</v>
      </c>
      <c r="E1887" s="463">
        <v>14.875999999999999</v>
      </c>
    </row>
    <row r="1888" spans="1:5" x14ac:dyDescent="0.2">
      <c r="A1888" s="460"/>
      <c r="B1888" s="460"/>
      <c r="C1888" s="460" t="s">
        <v>856</v>
      </c>
      <c r="D1888" s="463">
        <v>430.04</v>
      </c>
      <c r="E1888" s="463">
        <v>33.69</v>
      </c>
    </row>
    <row r="1889" spans="1:5" x14ac:dyDescent="0.2">
      <c r="A1889" s="460"/>
      <c r="B1889" s="460"/>
      <c r="C1889" s="460" t="s">
        <v>728</v>
      </c>
      <c r="D1889" s="463">
        <v>6885.76</v>
      </c>
      <c r="E1889" s="463">
        <v>979.6</v>
      </c>
    </row>
    <row r="1890" spans="1:5" x14ac:dyDescent="0.2">
      <c r="A1890" s="460"/>
      <c r="B1890" s="460"/>
      <c r="C1890" s="460" t="s">
        <v>716</v>
      </c>
      <c r="D1890" s="463">
        <v>86111.888000000006</v>
      </c>
      <c r="E1890" s="463">
        <v>16472</v>
      </c>
    </row>
    <row r="1891" spans="1:5" x14ac:dyDescent="0.2">
      <c r="A1891" s="460"/>
      <c r="B1891" s="460"/>
      <c r="C1891" s="460" t="s">
        <v>749</v>
      </c>
      <c r="D1891" s="463">
        <v>3006.62</v>
      </c>
      <c r="E1891" s="463">
        <v>243.381</v>
      </c>
    </row>
    <row r="1892" spans="1:5" x14ac:dyDescent="0.2">
      <c r="A1892" s="460"/>
      <c r="B1892" s="460"/>
      <c r="C1892" s="460" t="s">
        <v>806</v>
      </c>
      <c r="D1892" s="463">
        <v>2600.66</v>
      </c>
      <c r="E1892" s="463">
        <v>31.372</v>
      </c>
    </row>
    <row r="1893" spans="1:5" x14ac:dyDescent="0.2">
      <c r="A1893" s="460"/>
      <c r="B1893" s="460"/>
      <c r="C1893" s="460" t="s">
        <v>717</v>
      </c>
      <c r="D1893" s="463">
        <v>452.149</v>
      </c>
      <c r="E1893" s="463">
        <v>36.514000000000003</v>
      </c>
    </row>
    <row r="1894" spans="1:5" x14ac:dyDescent="0.2">
      <c r="A1894" s="460"/>
      <c r="B1894" s="460"/>
      <c r="C1894" s="460" t="s">
        <v>737</v>
      </c>
      <c r="D1894" s="463">
        <v>182722.72200000001</v>
      </c>
      <c r="E1894" s="463">
        <v>153133.649</v>
      </c>
    </row>
    <row r="1895" spans="1:5" x14ac:dyDescent="0.2">
      <c r="A1895" s="460"/>
      <c r="B1895" s="460"/>
      <c r="C1895" s="460" t="s">
        <v>718</v>
      </c>
      <c r="D1895" s="463">
        <v>60439.851999999999</v>
      </c>
      <c r="E1895" s="463">
        <v>11592.307000000001</v>
      </c>
    </row>
    <row r="1896" spans="1:5" x14ac:dyDescent="0.2">
      <c r="A1896" s="460">
        <v>4819500000</v>
      </c>
      <c r="B1896" s="460" t="s">
        <v>666</v>
      </c>
      <c r="C1896" s="460" t="s">
        <v>707</v>
      </c>
      <c r="D1896" s="463">
        <v>1057.201</v>
      </c>
      <c r="E1896" s="463">
        <v>82.575000000000003</v>
      </c>
    </row>
    <row r="1897" spans="1:5" x14ac:dyDescent="0.2">
      <c r="A1897" s="460"/>
      <c r="B1897" s="460"/>
      <c r="C1897" s="460" t="s">
        <v>696</v>
      </c>
      <c r="D1897" s="463">
        <v>2210.3330000000001</v>
      </c>
      <c r="E1897" s="463">
        <v>198</v>
      </c>
    </row>
    <row r="1898" spans="1:5" x14ac:dyDescent="0.2">
      <c r="A1898" s="460"/>
      <c r="B1898" s="460"/>
      <c r="C1898" s="460" t="s">
        <v>708</v>
      </c>
      <c r="D1898" s="463">
        <v>127.848</v>
      </c>
      <c r="E1898" s="463">
        <v>58.027000000000001</v>
      </c>
    </row>
    <row r="1899" spans="1:5" x14ac:dyDescent="0.2">
      <c r="A1899" s="460"/>
      <c r="B1899" s="460"/>
      <c r="C1899" s="460" t="s">
        <v>729</v>
      </c>
      <c r="D1899" s="463">
        <v>289.31599999999997</v>
      </c>
      <c r="E1899" s="463">
        <v>4.8890000000000002</v>
      </c>
    </row>
    <row r="1900" spans="1:5" x14ac:dyDescent="0.2">
      <c r="A1900" s="460"/>
      <c r="B1900" s="460"/>
      <c r="C1900" s="460" t="s">
        <v>733</v>
      </c>
      <c r="D1900" s="463">
        <v>10072.4</v>
      </c>
      <c r="E1900" s="463">
        <v>2068</v>
      </c>
    </row>
    <row r="1901" spans="1:5" x14ac:dyDescent="0.2">
      <c r="A1901" s="460"/>
      <c r="B1901" s="460"/>
      <c r="C1901" s="460" t="s">
        <v>692</v>
      </c>
      <c r="D1901" s="463">
        <v>79075.653000000006</v>
      </c>
      <c r="E1901" s="463">
        <v>10155.998</v>
      </c>
    </row>
    <row r="1902" spans="1:5" x14ac:dyDescent="0.2">
      <c r="A1902" s="460"/>
      <c r="B1902" s="460"/>
      <c r="C1902" s="460" t="s">
        <v>698</v>
      </c>
      <c r="D1902" s="463">
        <v>129905.83500000001</v>
      </c>
      <c r="E1902" s="463">
        <v>48179.692000000003</v>
      </c>
    </row>
    <row r="1903" spans="1:5" x14ac:dyDescent="0.2">
      <c r="A1903" s="460"/>
      <c r="B1903" s="460"/>
      <c r="C1903" s="460" t="s">
        <v>700</v>
      </c>
      <c r="D1903" s="463">
        <v>11.268000000000001</v>
      </c>
      <c r="E1903" s="463">
        <v>2.0190000000000001</v>
      </c>
    </row>
    <row r="1904" spans="1:5" x14ac:dyDescent="0.2">
      <c r="A1904" s="460"/>
      <c r="B1904" s="460"/>
      <c r="C1904" s="460" t="s">
        <v>800</v>
      </c>
      <c r="D1904" s="463">
        <v>112.786</v>
      </c>
      <c r="E1904" s="463">
        <v>2.669</v>
      </c>
    </row>
    <row r="1905" spans="1:5" x14ac:dyDescent="0.2">
      <c r="A1905" s="460"/>
      <c r="B1905" s="460"/>
      <c r="C1905" s="460" t="s">
        <v>689</v>
      </c>
      <c r="D1905" s="463">
        <v>325.66199999999998</v>
      </c>
      <c r="E1905" s="463">
        <v>17.215</v>
      </c>
    </row>
    <row r="1906" spans="1:5" x14ac:dyDescent="0.2">
      <c r="A1906" s="460"/>
      <c r="B1906" s="460"/>
      <c r="C1906" s="460" t="s">
        <v>687</v>
      </c>
      <c r="D1906" s="463">
        <v>13994.163</v>
      </c>
      <c r="E1906" s="463">
        <v>3396.24</v>
      </c>
    </row>
    <row r="1907" spans="1:5" x14ac:dyDescent="0.2">
      <c r="A1907" s="460"/>
      <c r="B1907" s="460"/>
      <c r="C1907" s="460" t="s">
        <v>693</v>
      </c>
      <c r="D1907" s="463">
        <v>3048.1379999999999</v>
      </c>
      <c r="E1907" s="463">
        <v>796.45100000000002</v>
      </c>
    </row>
    <row r="1908" spans="1:5" x14ac:dyDescent="0.2">
      <c r="A1908" s="460"/>
      <c r="B1908" s="460"/>
      <c r="C1908" s="460" t="s">
        <v>720</v>
      </c>
      <c r="D1908" s="463">
        <v>352.029</v>
      </c>
      <c r="E1908" s="463">
        <v>2.274</v>
      </c>
    </row>
    <row r="1909" spans="1:5" x14ac:dyDescent="0.2">
      <c r="A1909" s="460"/>
      <c r="B1909" s="460"/>
      <c r="C1909" s="460" t="s">
        <v>746</v>
      </c>
      <c r="D1909" s="463">
        <v>33.555</v>
      </c>
      <c r="E1909" s="463">
        <v>19.105</v>
      </c>
    </row>
    <row r="1910" spans="1:5" x14ac:dyDescent="0.2">
      <c r="A1910" s="460"/>
      <c r="B1910" s="460"/>
      <c r="C1910" s="460" t="s">
        <v>712</v>
      </c>
      <c r="D1910" s="463">
        <v>39.289000000000001</v>
      </c>
      <c r="E1910" s="463">
        <v>6.8289999999999997</v>
      </c>
    </row>
    <row r="1911" spans="1:5" x14ac:dyDescent="0.2">
      <c r="A1911" s="460"/>
      <c r="B1911" s="460"/>
      <c r="C1911" s="460" t="s">
        <v>702</v>
      </c>
      <c r="D1911" s="463">
        <v>32.692</v>
      </c>
      <c r="E1911" s="463">
        <v>0.72299999999999998</v>
      </c>
    </row>
    <row r="1912" spans="1:5" x14ac:dyDescent="0.2">
      <c r="A1912" s="460"/>
      <c r="B1912" s="460"/>
      <c r="C1912" s="460" t="s">
        <v>688</v>
      </c>
      <c r="D1912" s="463">
        <v>411.80099999999999</v>
      </c>
      <c r="E1912" s="463">
        <v>67.599999999999994</v>
      </c>
    </row>
    <row r="1913" spans="1:5" x14ac:dyDescent="0.2">
      <c r="A1913" s="460"/>
      <c r="B1913" s="460"/>
      <c r="C1913" s="460" t="s">
        <v>742</v>
      </c>
      <c r="D1913" s="463">
        <v>102.09099999999999</v>
      </c>
      <c r="E1913" s="463">
        <v>5.0140000000000002</v>
      </c>
    </row>
    <row r="1914" spans="1:5" s="334" customFormat="1" ht="12.75" customHeight="1" x14ac:dyDescent="0.2">
      <c r="A1914" s="571" t="s">
        <v>985</v>
      </c>
      <c r="B1914" s="572"/>
      <c r="C1914" s="573"/>
      <c r="D1914" s="574"/>
      <c r="E1914" s="574" t="s">
        <v>1578</v>
      </c>
    </row>
    <row r="1915" spans="1:5" x14ac:dyDescent="0.2">
      <c r="A1915" s="460"/>
      <c r="B1915" s="460"/>
      <c r="C1915" s="460" t="s">
        <v>717</v>
      </c>
      <c r="D1915" s="463">
        <v>841.7</v>
      </c>
      <c r="E1915" s="463">
        <v>150</v>
      </c>
    </row>
    <row r="1916" spans="1:5" x14ac:dyDescent="0.2">
      <c r="A1916" s="460"/>
      <c r="B1916" s="460"/>
      <c r="C1916" s="460" t="s">
        <v>718</v>
      </c>
      <c r="D1916" s="463">
        <v>51.628999999999998</v>
      </c>
      <c r="E1916" s="463">
        <v>4.5890000000000004</v>
      </c>
    </row>
    <row r="1917" spans="1:5" x14ac:dyDescent="0.2">
      <c r="A1917" s="460">
        <v>4819600000</v>
      </c>
      <c r="B1917" s="460" t="s">
        <v>667</v>
      </c>
      <c r="C1917" s="460" t="s">
        <v>707</v>
      </c>
      <c r="D1917" s="463">
        <v>2004.8820000000001</v>
      </c>
      <c r="E1917" s="463">
        <v>521.73500000000001</v>
      </c>
    </row>
    <row r="1918" spans="1:5" x14ac:dyDescent="0.2">
      <c r="A1918" s="460"/>
      <c r="B1918" s="460"/>
      <c r="C1918" s="460" t="s">
        <v>696</v>
      </c>
      <c r="D1918" s="463">
        <v>216.56899999999999</v>
      </c>
      <c r="E1918" s="463">
        <v>2.8929999999999998</v>
      </c>
    </row>
    <row r="1919" spans="1:5" x14ac:dyDescent="0.2">
      <c r="A1919" s="460"/>
      <c r="B1919" s="460"/>
      <c r="C1919" s="460" t="s">
        <v>741</v>
      </c>
      <c r="D1919" s="463">
        <v>1406.953</v>
      </c>
      <c r="E1919" s="463">
        <v>10.151</v>
      </c>
    </row>
    <row r="1920" spans="1:5" x14ac:dyDescent="0.2">
      <c r="A1920" s="460"/>
      <c r="B1920" s="460"/>
      <c r="C1920" s="460" t="s">
        <v>733</v>
      </c>
      <c r="D1920" s="463">
        <v>477.92599999999999</v>
      </c>
      <c r="E1920" s="463">
        <v>97.566000000000003</v>
      </c>
    </row>
    <row r="1921" spans="1:5" x14ac:dyDescent="0.2">
      <c r="A1921" s="460"/>
      <c r="B1921" s="460"/>
      <c r="C1921" s="460" t="s">
        <v>726</v>
      </c>
      <c r="D1921" s="463">
        <v>10.265000000000001</v>
      </c>
      <c r="E1921" s="463">
        <v>7.8E-2</v>
      </c>
    </row>
    <row r="1922" spans="1:5" x14ac:dyDescent="0.2">
      <c r="A1922" s="460"/>
      <c r="B1922" s="460"/>
      <c r="C1922" s="460" t="s">
        <v>697</v>
      </c>
      <c r="D1922" s="463">
        <v>264.84699999999998</v>
      </c>
      <c r="E1922" s="463">
        <v>6.6959999999999997</v>
      </c>
    </row>
    <row r="1923" spans="1:5" x14ac:dyDescent="0.2">
      <c r="A1923" s="460"/>
      <c r="B1923" s="460"/>
      <c r="C1923" s="460" t="s">
        <v>692</v>
      </c>
      <c r="D1923" s="463">
        <v>77932.873999999996</v>
      </c>
      <c r="E1923" s="463">
        <v>60784.777999999998</v>
      </c>
    </row>
    <row r="1924" spans="1:5" x14ac:dyDescent="0.2">
      <c r="A1924" s="460"/>
      <c r="B1924" s="460"/>
      <c r="C1924" s="460" t="s">
        <v>698</v>
      </c>
      <c r="D1924" s="463">
        <v>126591.16099999999</v>
      </c>
      <c r="E1924" s="463">
        <v>34615.504999999997</v>
      </c>
    </row>
    <row r="1925" spans="1:5" x14ac:dyDescent="0.2">
      <c r="A1925" s="460"/>
      <c r="B1925" s="460"/>
      <c r="C1925" s="460" t="s">
        <v>695</v>
      </c>
      <c r="D1925" s="463">
        <v>610.15700000000004</v>
      </c>
      <c r="E1925" s="463">
        <v>865</v>
      </c>
    </row>
    <row r="1926" spans="1:5" x14ac:dyDescent="0.2">
      <c r="A1926" s="460"/>
      <c r="B1926" s="460"/>
      <c r="C1926" s="460" t="s">
        <v>705</v>
      </c>
      <c r="D1926" s="463">
        <v>442.56</v>
      </c>
      <c r="E1926" s="463">
        <v>41.948999999999998</v>
      </c>
    </row>
    <row r="1927" spans="1:5" x14ac:dyDescent="0.2">
      <c r="A1927" s="460"/>
      <c r="B1927" s="460"/>
      <c r="C1927" s="460" t="s">
        <v>700</v>
      </c>
      <c r="D1927" s="463">
        <v>53.850999999999999</v>
      </c>
      <c r="E1927" s="463">
        <v>44.073999999999998</v>
      </c>
    </row>
    <row r="1928" spans="1:5" x14ac:dyDescent="0.2">
      <c r="A1928" s="460"/>
      <c r="B1928" s="460"/>
      <c r="C1928" s="460" t="s">
        <v>689</v>
      </c>
      <c r="D1928" s="463">
        <v>17194.657999999999</v>
      </c>
      <c r="E1928" s="463">
        <v>2169.42</v>
      </c>
    </row>
    <row r="1929" spans="1:5" x14ac:dyDescent="0.2">
      <c r="A1929" s="460"/>
      <c r="B1929" s="460"/>
      <c r="C1929" s="460" t="s">
        <v>687</v>
      </c>
      <c r="D1929" s="463">
        <v>19938.662</v>
      </c>
      <c r="E1929" s="463">
        <v>1357.5050000000001</v>
      </c>
    </row>
    <row r="1930" spans="1:5" x14ac:dyDescent="0.2">
      <c r="A1930" s="460"/>
      <c r="B1930" s="460"/>
      <c r="C1930" s="460" t="s">
        <v>739</v>
      </c>
      <c r="D1930" s="463">
        <v>502.113</v>
      </c>
      <c r="E1930" s="463">
        <v>20.5</v>
      </c>
    </row>
    <row r="1931" spans="1:5" x14ac:dyDescent="0.2">
      <c r="A1931" s="460"/>
      <c r="B1931" s="460"/>
      <c r="C1931" s="460" t="s">
        <v>693</v>
      </c>
      <c r="D1931" s="463">
        <v>5909.5889999999999</v>
      </c>
      <c r="E1931" s="463">
        <v>221.96</v>
      </c>
    </row>
    <row r="1932" spans="1:5" x14ac:dyDescent="0.2">
      <c r="A1932" s="460"/>
      <c r="B1932" s="460"/>
      <c r="C1932" s="460" t="s">
        <v>720</v>
      </c>
      <c r="D1932" s="463">
        <v>1566.798</v>
      </c>
      <c r="E1932" s="463">
        <v>403.57499999999999</v>
      </c>
    </row>
    <row r="1933" spans="1:5" x14ac:dyDescent="0.2">
      <c r="A1933" s="460"/>
      <c r="B1933" s="460"/>
      <c r="C1933" s="460" t="s">
        <v>712</v>
      </c>
      <c r="D1933" s="463">
        <v>3393.97</v>
      </c>
      <c r="E1933" s="463">
        <v>478.03100000000001</v>
      </c>
    </row>
    <row r="1934" spans="1:5" x14ac:dyDescent="0.2">
      <c r="A1934" s="460"/>
      <c r="B1934" s="460"/>
      <c r="C1934" s="460" t="s">
        <v>702</v>
      </c>
      <c r="D1934" s="463">
        <v>17943.84</v>
      </c>
      <c r="E1934" s="463">
        <v>473.154</v>
      </c>
    </row>
    <row r="1935" spans="1:5" x14ac:dyDescent="0.2">
      <c r="A1935" s="460"/>
      <c r="B1935" s="460"/>
      <c r="C1935" s="460" t="s">
        <v>688</v>
      </c>
      <c r="D1935" s="463">
        <v>261.72300000000001</v>
      </c>
      <c r="E1935" s="463">
        <v>30.88</v>
      </c>
    </row>
    <row r="1936" spans="1:5" x14ac:dyDescent="0.2">
      <c r="A1936" s="460"/>
      <c r="B1936" s="460"/>
      <c r="C1936" s="460" t="s">
        <v>715</v>
      </c>
      <c r="D1936" s="463">
        <v>10.281000000000001</v>
      </c>
      <c r="E1936" s="463">
        <v>9.1359999999999992</v>
      </c>
    </row>
    <row r="1937" spans="1:5" x14ac:dyDescent="0.2">
      <c r="A1937" s="460"/>
      <c r="B1937" s="460"/>
      <c r="C1937" s="460" t="s">
        <v>724</v>
      </c>
      <c r="D1937" s="463">
        <v>34.386000000000003</v>
      </c>
      <c r="E1937" s="463">
        <v>8.2829999999999995</v>
      </c>
    </row>
    <row r="1938" spans="1:5" x14ac:dyDescent="0.2">
      <c r="A1938" s="460"/>
      <c r="B1938" s="460"/>
      <c r="C1938" s="460" t="s">
        <v>691</v>
      </c>
      <c r="D1938" s="463">
        <v>896.66</v>
      </c>
      <c r="E1938" s="463">
        <v>23.585000000000001</v>
      </c>
    </row>
    <row r="1939" spans="1:5" x14ac:dyDescent="0.2">
      <c r="A1939" s="460"/>
      <c r="B1939" s="460"/>
      <c r="C1939" s="460" t="s">
        <v>749</v>
      </c>
      <c r="D1939" s="463">
        <v>477.29399999999998</v>
      </c>
      <c r="E1939" s="463">
        <v>86.319000000000003</v>
      </c>
    </row>
    <row r="1940" spans="1:5" x14ac:dyDescent="0.2">
      <c r="A1940" s="460"/>
      <c r="B1940" s="460"/>
      <c r="C1940" s="460" t="s">
        <v>717</v>
      </c>
      <c r="D1940" s="463">
        <v>17.992000000000001</v>
      </c>
      <c r="E1940" s="463">
        <v>0.88200000000000001</v>
      </c>
    </row>
    <row r="1941" spans="1:5" x14ac:dyDescent="0.2">
      <c r="A1941" s="460"/>
      <c r="B1941" s="460"/>
      <c r="C1941" s="460" t="s">
        <v>718</v>
      </c>
      <c r="D1941" s="463">
        <v>275.315</v>
      </c>
      <c r="E1941" s="463">
        <v>6</v>
      </c>
    </row>
    <row r="1942" spans="1:5" x14ac:dyDescent="0.2">
      <c r="A1942" s="460">
        <v>4821100000</v>
      </c>
      <c r="B1942" s="460" t="s">
        <v>668</v>
      </c>
      <c r="C1942" s="460" t="s">
        <v>707</v>
      </c>
      <c r="D1942" s="463">
        <v>221787.557</v>
      </c>
      <c r="E1942" s="463">
        <v>11573.109</v>
      </c>
    </row>
    <row r="1943" spans="1:5" x14ac:dyDescent="0.2">
      <c r="A1943" s="460"/>
      <c r="B1943" s="460"/>
      <c r="C1943" s="460" t="s">
        <v>696</v>
      </c>
      <c r="D1943" s="463">
        <v>17376.758000000002</v>
      </c>
      <c r="E1943" s="463">
        <v>892.09100000000001</v>
      </c>
    </row>
    <row r="1944" spans="1:5" x14ac:dyDescent="0.2">
      <c r="A1944" s="460"/>
      <c r="B1944" s="460"/>
      <c r="C1944" s="460" t="s">
        <v>708</v>
      </c>
      <c r="D1944" s="463">
        <v>1972.885</v>
      </c>
      <c r="E1944" s="463">
        <v>5.452</v>
      </c>
    </row>
    <row r="1945" spans="1:5" x14ac:dyDescent="0.2">
      <c r="A1945" s="460"/>
      <c r="B1945" s="460"/>
      <c r="C1945" s="460" t="s">
        <v>741</v>
      </c>
      <c r="D1945" s="463">
        <v>791.23099999999999</v>
      </c>
      <c r="E1945" s="463">
        <v>16.559000000000001</v>
      </c>
    </row>
    <row r="1946" spans="1:5" x14ac:dyDescent="0.2">
      <c r="A1946" s="460"/>
      <c r="B1946" s="460"/>
      <c r="C1946" s="460" t="s">
        <v>706</v>
      </c>
      <c r="D1946" s="463">
        <v>1012.711</v>
      </c>
      <c r="E1946" s="463">
        <v>88.57</v>
      </c>
    </row>
    <row r="1947" spans="1:5" x14ac:dyDescent="0.2">
      <c r="A1947" s="460"/>
      <c r="B1947" s="460"/>
      <c r="C1947" s="460" t="s">
        <v>733</v>
      </c>
      <c r="D1947" s="463">
        <v>395898.11099999998</v>
      </c>
      <c r="E1947" s="463">
        <v>40587.330999999998</v>
      </c>
    </row>
    <row r="1948" spans="1:5" x14ac:dyDescent="0.2">
      <c r="A1948" s="460"/>
      <c r="B1948" s="460"/>
      <c r="C1948" s="460" t="s">
        <v>697</v>
      </c>
      <c r="D1948" s="463">
        <v>25275.691999999999</v>
      </c>
      <c r="E1948" s="463">
        <v>1139.259</v>
      </c>
    </row>
    <row r="1949" spans="1:5" x14ac:dyDescent="0.2">
      <c r="A1949" s="460"/>
      <c r="B1949" s="460"/>
      <c r="C1949" s="460" t="s">
        <v>692</v>
      </c>
      <c r="D1949" s="463">
        <v>694261.174</v>
      </c>
      <c r="E1949" s="463">
        <v>121411.416</v>
      </c>
    </row>
    <row r="1950" spans="1:5" s="334" customFormat="1" ht="12.75" customHeight="1" x14ac:dyDescent="0.2">
      <c r="A1950" s="571" t="s">
        <v>985</v>
      </c>
      <c r="B1950" s="572"/>
      <c r="C1950" s="573"/>
      <c r="D1950" s="574"/>
      <c r="E1950" s="574" t="s">
        <v>1578</v>
      </c>
    </row>
    <row r="1951" spans="1:5" x14ac:dyDescent="0.2">
      <c r="A1951" s="460"/>
      <c r="B1951" s="460"/>
      <c r="C1951" s="460" t="s">
        <v>698</v>
      </c>
      <c r="D1951" s="463">
        <v>1927889.1259999999</v>
      </c>
      <c r="E1951" s="463">
        <v>243299.51800000001</v>
      </c>
    </row>
    <row r="1952" spans="1:5" x14ac:dyDescent="0.2">
      <c r="A1952" s="460"/>
      <c r="B1952" s="460"/>
      <c r="C1952" s="460" t="s">
        <v>695</v>
      </c>
      <c r="D1952" s="463">
        <v>485459.25</v>
      </c>
      <c r="E1952" s="463">
        <v>88890.308000000005</v>
      </c>
    </row>
    <row r="1953" spans="1:5" x14ac:dyDescent="0.2">
      <c r="A1953" s="460"/>
      <c r="B1953" s="460"/>
      <c r="C1953" s="460" t="s">
        <v>705</v>
      </c>
      <c r="D1953" s="463">
        <v>380.26799999999997</v>
      </c>
      <c r="E1953" s="463">
        <v>33.786999999999999</v>
      </c>
    </row>
    <row r="1954" spans="1:5" x14ac:dyDescent="0.2">
      <c r="A1954" s="460"/>
      <c r="B1954" s="460"/>
      <c r="C1954" s="460" t="s">
        <v>709</v>
      </c>
      <c r="D1954" s="463">
        <v>50044.069000000003</v>
      </c>
      <c r="E1954" s="463">
        <v>2088.404</v>
      </c>
    </row>
    <row r="1955" spans="1:5" x14ac:dyDescent="0.2">
      <c r="A1955" s="460"/>
      <c r="B1955" s="460"/>
      <c r="C1955" s="460" t="s">
        <v>710</v>
      </c>
      <c r="D1955" s="463">
        <v>8243.9590000000007</v>
      </c>
      <c r="E1955" s="463">
        <v>230.33199999999999</v>
      </c>
    </row>
    <row r="1956" spans="1:5" x14ac:dyDescent="0.2">
      <c r="A1956" s="460"/>
      <c r="B1956" s="460"/>
      <c r="C1956" s="460" t="s">
        <v>700</v>
      </c>
      <c r="D1956" s="463">
        <v>91615.528999999995</v>
      </c>
      <c r="E1956" s="463">
        <v>15277.831</v>
      </c>
    </row>
    <row r="1957" spans="1:5" x14ac:dyDescent="0.2">
      <c r="A1957" s="460"/>
      <c r="B1957" s="460"/>
      <c r="C1957" s="460" t="s">
        <v>730</v>
      </c>
      <c r="D1957" s="463">
        <v>167815.63</v>
      </c>
      <c r="E1957" s="463">
        <v>7208.3829999999998</v>
      </c>
    </row>
    <row r="1958" spans="1:5" x14ac:dyDescent="0.2">
      <c r="A1958" s="460"/>
      <c r="B1958" s="460"/>
      <c r="C1958" s="460" t="s">
        <v>734</v>
      </c>
      <c r="D1958" s="463">
        <v>5761.2309999999998</v>
      </c>
      <c r="E1958" s="463">
        <v>324.911</v>
      </c>
    </row>
    <row r="1959" spans="1:5" x14ac:dyDescent="0.2">
      <c r="A1959" s="460"/>
      <c r="B1959" s="460"/>
      <c r="C1959" s="460" t="s">
        <v>689</v>
      </c>
      <c r="D1959" s="463">
        <v>84601.160999999993</v>
      </c>
      <c r="E1959" s="463">
        <v>10099.707</v>
      </c>
    </row>
    <row r="1960" spans="1:5" x14ac:dyDescent="0.2">
      <c r="A1960" s="460"/>
      <c r="B1960" s="460"/>
      <c r="C1960" s="460" t="s">
        <v>687</v>
      </c>
      <c r="D1960" s="463">
        <v>456761.01699999999</v>
      </c>
      <c r="E1960" s="463">
        <v>28296.71</v>
      </c>
    </row>
    <row r="1961" spans="1:5" x14ac:dyDescent="0.2">
      <c r="A1961" s="460"/>
      <c r="B1961" s="460"/>
      <c r="C1961" s="460" t="s">
        <v>739</v>
      </c>
      <c r="D1961" s="463">
        <v>40.539000000000001</v>
      </c>
      <c r="E1961" s="463">
        <v>0.39600000000000002</v>
      </c>
    </row>
    <row r="1962" spans="1:5" x14ac:dyDescent="0.2">
      <c r="A1962" s="460"/>
      <c r="B1962" s="460"/>
      <c r="C1962" s="460" t="s">
        <v>693</v>
      </c>
      <c r="D1962" s="463">
        <v>4104.9059999999999</v>
      </c>
      <c r="E1962" s="463">
        <v>134.072</v>
      </c>
    </row>
    <row r="1963" spans="1:5" x14ac:dyDescent="0.2">
      <c r="A1963" s="460"/>
      <c r="B1963" s="460"/>
      <c r="C1963" s="460" t="s">
        <v>812</v>
      </c>
      <c r="D1963" s="463">
        <v>48.591999999999999</v>
      </c>
      <c r="E1963" s="463">
        <v>0.81699999999999995</v>
      </c>
    </row>
    <row r="1964" spans="1:5" x14ac:dyDescent="0.2">
      <c r="A1964" s="460"/>
      <c r="B1964" s="460"/>
      <c r="C1964" s="460" t="s">
        <v>711</v>
      </c>
      <c r="D1964" s="463">
        <v>7397.68</v>
      </c>
      <c r="E1964" s="463">
        <v>204.63</v>
      </c>
    </row>
    <row r="1965" spans="1:5" x14ac:dyDescent="0.2">
      <c r="A1965" s="460"/>
      <c r="B1965" s="460"/>
      <c r="C1965" s="460" t="s">
        <v>720</v>
      </c>
      <c r="D1965" s="463">
        <v>598990.87</v>
      </c>
      <c r="E1965" s="463">
        <v>14683.044</v>
      </c>
    </row>
    <row r="1966" spans="1:5" x14ac:dyDescent="0.2">
      <c r="A1966" s="460"/>
      <c r="B1966" s="460"/>
      <c r="C1966" s="460" t="s">
        <v>745</v>
      </c>
      <c r="D1966" s="463">
        <v>1.548</v>
      </c>
      <c r="E1966" s="463">
        <v>0.15</v>
      </c>
    </row>
    <row r="1967" spans="1:5" x14ac:dyDescent="0.2">
      <c r="A1967" s="460"/>
      <c r="B1967" s="460"/>
      <c r="C1967" s="460" t="s">
        <v>746</v>
      </c>
      <c r="D1967" s="463">
        <v>717.02800000000002</v>
      </c>
      <c r="E1967" s="463">
        <v>74.391999999999996</v>
      </c>
    </row>
    <row r="1968" spans="1:5" x14ac:dyDescent="0.2">
      <c r="A1968" s="460"/>
      <c r="B1968" s="460"/>
      <c r="C1968" s="460" t="s">
        <v>754</v>
      </c>
      <c r="D1968" s="463">
        <v>125.45</v>
      </c>
      <c r="E1968" s="463">
        <v>0.76200000000000001</v>
      </c>
    </row>
    <row r="1969" spans="1:5" x14ac:dyDescent="0.2">
      <c r="A1969" s="460"/>
      <c r="B1969" s="460"/>
      <c r="C1969" s="460" t="s">
        <v>721</v>
      </c>
      <c r="D1969" s="463">
        <v>154.92699999999999</v>
      </c>
      <c r="E1969" s="463">
        <v>0.77800000000000002</v>
      </c>
    </row>
    <row r="1970" spans="1:5" x14ac:dyDescent="0.2">
      <c r="A1970" s="460"/>
      <c r="B1970" s="460"/>
      <c r="C1970" s="460" t="s">
        <v>712</v>
      </c>
      <c r="D1970" s="463">
        <v>50237.336000000003</v>
      </c>
      <c r="E1970" s="463">
        <v>2335.0889999999999</v>
      </c>
    </row>
    <row r="1971" spans="1:5" x14ac:dyDescent="0.2">
      <c r="A1971" s="460"/>
      <c r="B1971" s="460"/>
      <c r="C1971" s="460" t="s">
        <v>702</v>
      </c>
      <c r="D1971" s="463">
        <v>7950.942</v>
      </c>
      <c r="E1971" s="463">
        <v>112.202</v>
      </c>
    </row>
    <row r="1972" spans="1:5" x14ac:dyDescent="0.2">
      <c r="A1972" s="460"/>
      <c r="B1972" s="460"/>
      <c r="C1972" s="460" t="s">
        <v>713</v>
      </c>
      <c r="D1972" s="463">
        <v>11.872999999999999</v>
      </c>
      <c r="E1972" s="463">
        <v>1.19</v>
      </c>
    </row>
    <row r="1973" spans="1:5" x14ac:dyDescent="0.2">
      <c r="A1973" s="460"/>
      <c r="B1973" s="460"/>
      <c r="C1973" s="460" t="s">
        <v>688</v>
      </c>
      <c r="D1973" s="463">
        <v>246486.59299999999</v>
      </c>
      <c r="E1973" s="463">
        <v>23862.401999999998</v>
      </c>
    </row>
    <row r="1974" spans="1:5" x14ac:dyDescent="0.2">
      <c r="A1974" s="460"/>
      <c r="B1974" s="460"/>
      <c r="C1974" s="460" t="s">
        <v>715</v>
      </c>
      <c r="D1974" s="463">
        <v>2542.797</v>
      </c>
      <c r="E1974" s="463">
        <v>146.6</v>
      </c>
    </row>
    <row r="1975" spans="1:5" x14ac:dyDescent="0.2">
      <c r="A1975" s="460"/>
      <c r="B1975" s="460"/>
      <c r="C1975" s="460" t="s">
        <v>723</v>
      </c>
      <c r="D1975" s="463">
        <v>1794.807</v>
      </c>
      <c r="E1975" s="463">
        <v>122.48399999999999</v>
      </c>
    </row>
    <row r="1976" spans="1:5" x14ac:dyDescent="0.2">
      <c r="A1976" s="460"/>
      <c r="B1976" s="460"/>
      <c r="C1976" s="460" t="s">
        <v>855</v>
      </c>
      <c r="D1976" s="463">
        <v>174.25800000000001</v>
      </c>
      <c r="E1976" s="463">
        <v>10.308999999999999</v>
      </c>
    </row>
    <row r="1977" spans="1:5" x14ac:dyDescent="0.2">
      <c r="A1977" s="460"/>
      <c r="B1977" s="460"/>
      <c r="C1977" s="460" t="s">
        <v>724</v>
      </c>
      <c r="D1977" s="463">
        <v>1.4690000000000001</v>
      </c>
      <c r="E1977" s="463">
        <v>0.1</v>
      </c>
    </row>
    <row r="1978" spans="1:5" x14ac:dyDescent="0.2">
      <c r="A1978" s="460"/>
      <c r="B1978" s="460"/>
      <c r="C1978" s="460" t="s">
        <v>719</v>
      </c>
      <c r="D1978" s="463">
        <v>173.68600000000001</v>
      </c>
      <c r="E1978" s="463">
        <v>4.8159999999999998</v>
      </c>
    </row>
    <row r="1979" spans="1:5" x14ac:dyDescent="0.2">
      <c r="A1979" s="460"/>
      <c r="B1979" s="460"/>
      <c r="C1979" s="460" t="s">
        <v>691</v>
      </c>
      <c r="D1979" s="463">
        <v>24706.164000000001</v>
      </c>
      <c r="E1979" s="463">
        <v>884.95699999999999</v>
      </c>
    </row>
    <row r="1980" spans="1:5" x14ac:dyDescent="0.2">
      <c r="A1980" s="460"/>
      <c r="B1980" s="460"/>
      <c r="C1980" s="460" t="s">
        <v>742</v>
      </c>
      <c r="D1980" s="463">
        <v>44.923000000000002</v>
      </c>
      <c r="E1980" s="463">
        <v>1.028</v>
      </c>
    </row>
    <row r="1981" spans="1:5" x14ac:dyDescent="0.2">
      <c r="A1981" s="460"/>
      <c r="B1981" s="460"/>
      <c r="C1981" s="460" t="s">
        <v>694</v>
      </c>
      <c r="D1981" s="463">
        <v>834.8</v>
      </c>
      <c r="E1981" s="463">
        <v>16.43</v>
      </c>
    </row>
    <row r="1982" spans="1:5" x14ac:dyDescent="0.2">
      <c r="A1982" s="460"/>
      <c r="B1982" s="460"/>
      <c r="C1982" s="460" t="s">
        <v>725</v>
      </c>
      <c r="D1982" s="463">
        <v>32.972999999999999</v>
      </c>
      <c r="E1982" s="463">
        <v>0.5</v>
      </c>
    </row>
    <row r="1983" spans="1:5" x14ac:dyDescent="0.2">
      <c r="A1983" s="460"/>
      <c r="B1983" s="460"/>
      <c r="C1983" s="460" t="s">
        <v>716</v>
      </c>
      <c r="D1983" s="463">
        <v>5373.049</v>
      </c>
      <c r="E1983" s="463">
        <v>551.80899999999997</v>
      </c>
    </row>
    <row r="1984" spans="1:5" x14ac:dyDescent="0.2">
      <c r="A1984" s="460"/>
      <c r="B1984" s="460"/>
      <c r="C1984" s="460" t="s">
        <v>749</v>
      </c>
      <c r="D1984" s="463">
        <v>970.50800000000004</v>
      </c>
      <c r="E1984" s="463">
        <v>19.375</v>
      </c>
    </row>
    <row r="1985" spans="1:5" x14ac:dyDescent="0.2">
      <c r="A1985" s="460"/>
      <c r="B1985" s="460"/>
      <c r="C1985" s="460" t="s">
        <v>806</v>
      </c>
      <c r="D1985" s="463">
        <v>135.672</v>
      </c>
      <c r="E1985" s="463">
        <v>7.2389999999999999</v>
      </c>
    </row>
    <row r="1986" spans="1:5" s="334" customFormat="1" ht="12.75" customHeight="1" x14ac:dyDescent="0.2">
      <c r="A1986" s="571" t="s">
        <v>985</v>
      </c>
      <c r="B1986" s="572"/>
      <c r="C1986" s="573"/>
      <c r="D1986" s="574"/>
      <c r="E1986" s="574" t="s">
        <v>1578</v>
      </c>
    </row>
    <row r="1987" spans="1:5" x14ac:dyDescent="0.2">
      <c r="A1987" s="460"/>
      <c r="B1987" s="460"/>
      <c r="C1987" s="460" t="s">
        <v>717</v>
      </c>
      <c r="D1987" s="463">
        <v>18797.07</v>
      </c>
      <c r="E1987" s="463">
        <v>104.306</v>
      </c>
    </row>
    <row r="1988" spans="1:5" x14ac:dyDescent="0.2">
      <c r="A1988" s="460"/>
      <c r="B1988" s="460"/>
      <c r="C1988" s="460" t="s">
        <v>737</v>
      </c>
      <c r="D1988" s="463">
        <v>437.137</v>
      </c>
      <c r="E1988" s="463">
        <v>28.486999999999998</v>
      </c>
    </row>
    <row r="1989" spans="1:5" x14ac:dyDescent="0.2">
      <c r="A1989" s="460"/>
      <c r="B1989" s="460"/>
      <c r="C1989" s="460" t="s">
        <v>807</v>
      </c>
      <c r="D1989" s="463">
        <v>10.128</v>
      </c>
      <c r="E1989" s="463">
        <v>0.29099999999999998</v>
      </c>
    </row>
    <row r="1990" spans="1:5" x14ac:dyDescent="0.2">
      <c r="A1990" s="460"/>
      <c r="B1990" s="460"/>
      <c r="C1990" s="460" t="s">
        <v>718</v>
      </c>
      <c r="D1990" s="463">
        <v>2979.2750000000001</v>
      </c>
      <c r="E1990" s="463">
        <v>59.420999999999999</v>
      </c>
    </row>
    <row r="1991" spans="1:5" x14ac:dyDescent="0.2">
      <c r="A1991" s="460">
        <v>4821900000</v>
      </c>
      <c r="B1991" s="460" t="s">
        <v>669</v>
      </c>
      <c r="C1991" s="460" t="s">
        <v>707</v>
      </c>
      <c r="D1991" s="463">
        <v>17627.216</v>
      </c>
      <c r="E1991" s="463">
        <v>492.714</v>
      </c>
    </row>
    <row r="1992" spans="1:5" x14ac:dyDescent="0.2">
      <c r="A1992" s="460"/>
      <c r="B1992" s="460"/>
      <c r="C1992" s="460" t="s">
        <v>696</v>
      </c>
      <c r="D1992" s="463">
        <v>5138.7690000000002</v>
      </c>
      <c r="E1992" s="463">
        <v>514.62199999999996</v>
      </c>
    </row>
    <row r="1993" spans="1:5" x14ac:dyDescent="0.2">
      <c r="A1993" s="460"/>
      <c r="B1993" s="460"/>
      <c r="C1993" s="460" t="s">
        <v>708</v>
      </c>
      <c r="D1993" s="463">
        <v>104.09399999999999</v>
      </c>
      <c r="E1993" s="463">
        <v>11.7</v>
      </c>
    </row>
    <row r="1994" spans="1:5" x14ac:dyDescent="0.2">
      <c r="A1994" s="460"/>
      <c r="B1994" s="460"/>
      <c r="C1994" s="460" t="s">
        <v>741</v>
      </c>
      <c r="D1994" s="463">
        <v>118.39100000000001</v>
      </c>
      <c r="E1994" s="463">
        <v>2</v>
      </c>
    </row>
    <row r="1995" spans="1:5" x14ac:dyDescent="0.2">
      <c r="A1995" s="460"/>
      <c r="B1995" s="460"/>
      <c r="C1995" s="460" t="s">
        <v>706</v>
      </c>
      <c r="D1995" s="463">
        <v>482.31799999999998</v>
      </c>
      <c r="E1995" s="463">
        <v>4.4859999999999998</v>
      </c>
    </row>
    <row r="1996" spans="1:5" x14ac:dyDescent="0.2">
      <c r="A1996" s="460"/>
      <c r="B1996" s="460"/>
      <c r="C1996" s="460" t="s">
        <v>733</v>
      </c>
      <c r="D1996" s="463">
        <v>3717.3090000000002</v>
      </c>
      <c r="E1996" s="463">
        <v>314.39100000000002</v>
      </c>
    </row>
    <row r="1997" spans="1:5" x14ac:dyDescent="0.2">
      <c r="A1997" s="460"/>
      <c r="B1997" s="460"/>
      <c r="C1997" s="460" t="s">
        <v>697</v>
      </c>
      <c r="D1997" s="463">
        <v>5549.2849999999999</v>
      </c>
      <c r="E1997" s="463">
        <v>233.85900000000001</v>
      </c>
    </row>
    <row r="1998" spans="1:5" x14ac:dyDescent="0.2">
      <c r="A1998" s="460"/>
      <c r="B1998" s="460"/>
      <c r="C1998" s="460" t="s">
        <v>692</v>
      </c>
      <c r="D1998" s="463">
        <v>297132.39799999999</v>
      </c>
      <c r="E1998" s="463">
        <v>33260.182999999997</v>
      </c>
    </row>
    <row r="1999" spans="1:5" x14ac:dyDescent="0.2">
      <c r="A1999" s="460"/>
      <c r="B1999" s="460"/>
      <c r="C1999" s="460" t="s">
        <v>698</v>
      </c>
      <c r="D1999" s="463">
        <v>215561.91800000001</v>
      </c>
      <c r="E1999" s="463">
        <v>40180.597999999998</v>
      </c>
    </row>
    <row r="2000" spans="1:5" x14ac:dyDescent="0.2">
      <c r="A2000" s="460"/>
      <c r="B2000" s="460"/>
      <c r="C2000" s="460" t="s">
        <v>695</v>
      </c>
      <c r="D2000" s="463">
        <v>21415.437999999998</v>
      </c>
      <c r="E2000" s="463">
        <v>2190.0329999999999</v>
      </c>
    </row>
    <row r="2001" spans="1:5" x14ac:dyDescent="0.2">
      <c r="A2001" s="460"/>
      <c r="B2001" s="460"/>
      <c r="C2001" s="460" t="s">
        <v>705</v>
      </c>
      <c r="D2001" s="463">
        <v>263.26</v>
      </c>
      <c r="E2001" s="463">
        <v>38.597999999999999</v>
      </c>
    </row>
    <row r="2002" spans="1:5" x14ac:dyDescent="0.2">
      <c r="A2002" s="460"/>
      <c r="B2002" s="460"/>
      <c r="C2002" s="460" t="s">
        <v>709</v>
      </c>
      <c r="D2002" s="463">
        <v>27803.824000000001</v>
      </c>
      <c r="E2002" s="463">
        <v>380.89299999999997</v>
      </c>
    </row>
    <row r="2003" spans="1:5" x14ac:dyDescent="0.2">
      <c r="A2003" s="460"/>
      <c r="B2003" s="460"/>
      <c r="C2003" s="460" t="s">
        <v>710</v>
      </c>
      <c r="D2003" s="463">
        <v>335.56200000000001</v>
      </c>
      <c r="E2003" s="463">
        <v>9.7759999999999998</v>
      </c>
    </row>
    <row r="2004" spans="1:5" x14ac:dyDescent="0.2">
      <c r="A2004" s="460"/>
      <c r="B2004" s="460"/>
      <c r="C2004" s="460" t="s">
        <v>700</v>
      </c>
      <c r="D2004" s="463">
        <v>15317.82</v>
      </c>
      <c r="E2004" s="463">
        <v>760.38</v>
      </c>
    </row>
    <row r="2005" spans="1:5" x14ac:dyDescent="0.2">
      <c r="A2005" s="460"/>
      <c r="B2005" s="460"/>
      <c r="C2005" s="460" t="s">
        <v>730</v>
      </c>
      <c r="D2005" s="463">
        <v>5817.2479999999996</v>
      </c>
      <c r="E2005" s="463">
        <v>115</v>
      </c>
    </row>
    <row r="2006" spans="1:5" x14ac:dyDescent="0.2">
      <c r="A2006" s="460"/>
      <c r="B2006" s="460"/>
      <c r="C2006" s="460" t="s">
        <v>689</v>
      </c>
      <c r="D2006" s="463">
        <v>53073.813999999998</v>
      </c>
      <c r="E2006" s="463">
        <v>7267.799</v>
      </c>
    </row>
    <row r="2007" spans="1:5" x14ac:dyDescent="0.2">
      <c r="A2007" s="460"/>
      <c r="B2007" s="460"/>
      <c r="C2007" s="460" t="s">
        <v>687</v>
      </c>
      <c r="D2007" s="463">
        <v>244650.53700000001</v>
      </c>
      <c r="E2007" s="463">
        <v>13573.331</v>
      </c>
    </row>
    <row r="2008" spans="1:5" x14ac:dyDescent="0.2">
      <c r="A2008" s="460"/>
      <c r="B2008" s="460"/>
      <c r="C2008" s="460" t="s">
        <v>739</v>
      </c>
      <c r="D2008" s="463">
        <v>289.37</v>
      </c>
      <c r="E2008" s="463">
        <v>4.0119999999999996</v>
      </c>
    </row>
    <row r="2009" spans="1:5" x14ac:dyDescent="0.2">
      <c r="A2009" s="460"/>
      <c r="B2009" s="460"/>
      <c r="C2009" s="460" t="s">
        <v>693</v>
      </c>
      <c r="D2009" s="463">
        <v>3360.62</v>
      </c>
      <c r="E2009" s="463">
        <v>101.596</v>
      </c>
    </row>
    <row r="2010" spans="1:5" x14ac:dyDescent="0.2">
      <c r="A2010" s="460"/>
      <c r="B2010" s="460"/>
      <c r="C2010" s="460" t="s">
        <v>720</v>
      </c>
      <c r="D2010" s="463">
        <v>9025.473</v>
      </c>
      <c r="E2010" s="463">
        <v>588.16700000000003</v>
      </c>
    </row>
    <row r="2011" spans="1:5" x14ac:dyDescent="0.2">
      <c r="A2011" s="460"/>
      <c r="B2011" s="460"/>
      <c r="C2011" s="460" t="s">
        <v>746</v>
      </c>
      <c r="D2011" s="463">
        <v>123.586</v>
      </c>
      <c r="E2011" s="463">
        <v>51.607999999999997</v>
      </c>
    </row>
    <row r="2012" spans="1:5" x14ac:dyDescent="0.2">
      <c r="A2012" s="460"/>
      <c r="B2012" s="460"/>
      <c r="C2012" s="460" t="s">
        <v>748</v>
      </c>
      <c r="D2012" s="463">
        <v>50.515000000000001</v>
      </c>
      <c r="E2012" s="463">
        <v>3.903</v>
      </c>
    </row>
    <row r="2013" spans="1:5" x14ac:dyDescent="0.2">
      <c r="A2013" s="460"/>
      <c r="B2013" s="460"/>
      <c r="C2013" s="460" t="s">
        <v>754</v>
      </c>
      <c r="D2013" s="463">
        <v>8.2810000000000006</v>
      </c>
      <c r="E2013" s="463">
        <v>5.0000000000000001E-3</v>
      </c>
    </row>
    <row r="2014" spans="1:5" x14ac:dyDescent="0.2">
      <c r="A2014" s="460"/>
      <c r="B2014" s="460"/>
      <c r="C2014" s="460" t="s">
        <v>721</v>
      </c>
      <c r="D2014" s="463">
        <v>10908.52</v>
      </c>
      <c r="E2014" s="463">
        <v>481.10399999999998</v>
      </c>
    </row>
    <row r="2015" spans="1:5" x14ac:dyDescent="0.2">
      <c r="A2015" s="460"/>
      <c r="B2015" s="460"/>
      <c r="C2015" s="460" t="s">
        <v>712</v>
      </c>
      <c r="D2015" s="463">
        <v>8429.8089999999993</v>
      </c>
      <c r="E2015" s="463">
        <v>1362.953</v>
      </c>
    </row>
    <row r="2016" spans="1:5" x14ac:dyDescent="0.2">
      <c r="A2016" s="460"/>
      <c r="B2016" s="460"/>
      <c r="C2016" s="460" t="s">
        <v>702</v>
      </c>
      <c r="D2016" s="463">
        <v>10147.172</v>
      </c>
      <c r="E2016" s="463">
        <v>358.47800000000001</v>
      </c>
    </row>
    <row r="2017" spans="1:5" x14ac:dyDescent="0.2">
      <c r="A2017" s="460"/>
      <c r="B2017" s="460"/>
      <c r="C2017" s="460" t="s">
        <v>688</v>
      </c>
      <c r="D2017" s="463">
        <v>10281.599</v>
      </c>
      <c r="E2017" s="463">
        <v>489.17500000000001</v>
      </c>
    </row>
    <row r="2018" spans="1:5" x14ac:dyDescent="0.2">
      <c r="A2018" s="460"/>
      <c r="B2018" s="460"/>
      <c r="C2018" s="460" t="s">
        <v>715</v>
      </c>
      <c r="D2018" s="463">
        <v>1088.067</v>
      </c>
      <c r="E2018" s="463">
        <v>304</v>
      </c>
    </row>
    <row r="2019" spans="1:5" x14ac:dyDescent="0.2">
      <c r="A2019" s="460"/>
      <c r="B2019" s="460"/>
      <c r="C2019" s="460" t="s">
        <v>723</v>
      </c>
      <c r="D2019" s="463">
        <v>101.83</v>
      </c>
      <c r="E2019" s="463">
        <v>6.46</v>
      </c>
    </row>
    <row r="2020" spans="1:5" x14ac:dyDescent="0.2">
      <c r="A2020" s="460"/>
      <c r="B2020" s="460"/>
      <c r="C2020" s="460" t="s">
        <v>719</v>
      </c>
      <c r="D2020" s="463">
        <v>213.51900000000001</v>
      </c>
      <c r="E2020" s="463">
        <v>4.7130000000000001</v>
      </c>
    </row>
    <row r="2021" spans="1:5" x14ac:dyDescent="0.2">
      <c r="A2021" s="460"/>
      <c r="B2021" s="460"/>
      <c r="C2021" s="460" t="s">
        <v>703</v>
      </c>
      <c r="D2021" s="463">
        <v>631.21699999999998</v>
      </c>
      <c r="E2021" s="463">
        <v>846.66700000000003</v>
      </c>
    </row>
    <row r="2022" spans="1:5" s="334" customFormat="1" ht="12.75" customHeight="1" x14ac:dyDescent="0.2">
      <c r="A2022" s="571" t="s">
        <v>985</v>
      </c>
      <c r="B2022" s="572"/>
      <c r="C2022" s="573"/>
      <c r="D2022" s="574"/>
      <c r="E2022" s="574" t="s">
        <v>1578</v>
      </c>
    </row>
    <row r="2023" spans="1:5" x14ac:dyDescent="0.2">
      <c r="A2023" s="460"/>
      <c r="B2023" s="460"/>
      <c r="C2023" s="460" t="s">
        <v>691</v>
      </c>
      <c r="D2023" s="463">
        <v>10637.692999999999</v>
      </c>
      <c r="E2023" s="463">
        <v>315.92099999999999</v>
      </c>
    </row>
    <row r="2024" spans="1:5" x14ac:dyDescent="0.2">
      <c r="A2024" s="460"/>
      <c r="B2024" s="460"/>
      <c r="C2024" s="460" t="s">
        <v>814</v>
      </c>
      <c r="D2024" s="463">
        <v>2.5259999999999998</v>
      </c>
      <c r="E2024" s="463">
        <v>6.2E-2</v>
      </c>
    </row>
    <row r="2025" spans="1:5" x14ac:dyDescent="0.2">
      <c r="A2025" s="460"/>
      <c r="B2025" s="460"/>
      <c r="C2025" s="460" t="s">
        <v>728</v>
      </c>
      <c r="D2025" s="463">
        <v>68.072999999999993</v>
      </c>
      <c r="E2025" s="463">
        <v>1.079</v>
      </c>
    </row>
    <row r="2026" spans="1:5" x14ac:dyDescent="0.2">
      <c r="A2026" s="460"/>
      <c r="B2026" s="460"/>
      <c r="C2026" s="460" t="s">
        <v>716</v>
      </c>
      <c r="D2026" s="463">
        <v>2657.8310000000001</v>
      </c>
      <c r="E2026" s="463">
        <v>255.995</v>
      </c>
    </row>
    <row r="2027" spans="1:5" x14ac:dyDescent="0.2">
      <c r="A2027" s="460"/>
      <c r="B2027" s="460"/>
      <c r="C2027" s="460" t="s">
        <v>749</v>
      </c>
      <c r="D2027" s="463">
        <v>920.09799999999996</v>
      </c>
      <c r="E2027" s="463">
        <v>4.9109999999999996</v>
      </c>
    </row>
    <row r="2028" spans="1:5" x14ac:dyDescent="0.2">
      <c r="A2028" s="460"/>
      <c r="B2028" s="460"/>
      <c r="C2028" s="460" t="s">
        <v>806</v>
      </c>
      <c r="D2028" s="463">
        <v>198.33099999999999</v>
      </c>
      <c r="E2028" s="463">
        <v>0.91200000000000003</v>
      </c>
    </row>
    <row r="2029" spans="1:5" x14ac:dyDescent="0.2">
      <c r="A2029" s="460"/>
      <c r="B2029" s="460"/>
      <c r="C2029" s="460" t="s">
        <v>717</v>
      </c>
      <c r="D2029" s="463">
        <v>7905.5479999999998</v>
      </c>
      <c r="E2029" s="463">
        <v>533.37099999999998</v>
      </c>
    </row>
    <row r="2030" spans="1:5" x14ac:dyDescent="0.2">
      <c r="A2030" s="460"/>
      <c r="B2030" s="460"/>
      <c r="C2030" s="460" t="s">
        <v>737</v>
      </c>
      <c r="D2030" s="463">
        <v>6.5069999999999997</v>
      </c>
      <c r="E2030" s="463">
        <v>1.133</v>
      </c>
    </row>
    <row r="2031" spans="1:5" x14ac:dyDescent="0.2">
      <c r="A2031" s="460"/>
      <c r="B2031" s="460"/>
      <c r="C2031" s="460" t="s">
        <v>718</v>
      </c>
      <c r="D2031" s="463">
        <v>3118.2310000000002</v>
      </c>
      <c r="E2031" s="463">
        <v>128.16399999999999</v>
      </c>
    </row>
    <row r="2032" spans="1:5" x14ac:dyDescent="0.2">
      <c r="A2032" s="460">
        <v>4822100000</v>
      </c>
      <c r="B2032" s="460" t="s">
        <v>670</v>
      </c>
      <c r="C2032" s="460" t="s">
        <v>707</v>
      </c>
      <c r="D2032" s="463">
        <v>15792.65</v>
      </c>
      <c r="E2032" s="463">
        <v>6387.2</v>
      </c>
    </row>
    <row r="2033" spans="1:5" x14ac:dyDescent="0.2">
      <c r="A2033" s="460"/>
      <c r="B2033" s="460"/>
      <c r="C2033" s="460" t="s">
        <v>698</v>
      </c>
      <c r="D2033" s="463">
        <v>32.741</v>
      </c>
      <c r="E2033" s="463">
        <v>8.0250000000000004</v>
      </c>
    </row>
    <row r="2034" spans="1:5" x14ac:dyDescent="0.2">
      <c r="A2034" s="460"/>
      <c r="B2034" s="460"/>
      <c r="C2034" s="460" t="s">
        <v>689</v>
      </c>
      <c r="D2034" s="463">
        <v>7629.549</v>
      </c>
      <c r="E2034" s="463">
        <v>4176</v>
      </c>
    </row>
    <row r="2035" spans="1:5" x14ac:dyDescent="0.2">
      <c r="A2035" s="460"/>
      <c r="B2035" s="460"/>
      <c r="C2035" s="460" t="s">
        <v>687</v>
      </c>
      <c r="D2035" s="463">
        <v>219474.677</v>
      </c>
      <c r="E2035" s="463">
        <v>132834.80900000001</v>
      </c>
    </row>
    <row r="2036" spans="1:5" x14ac:dyDescent="0.2">
      <c r="A2036" s="460"/>
      <c r="B2036" s="460"/>
      <c r="C2036" s="460" t="s">
        <v>746</v>
      </c>
      <c r="D2036" s="463">
        <v>28984.239000000001</v>
      </c>
      <c r="E2036" s="463">
        <v>29480</v>
      </c>
    </row>
    <row r="2037" spans="1:5" x14ac:dyDescent="0.2">
      <c r="A2037" s="460"/>
      <c r="B2037" s="460"/>
      <c r="C2037" s="460" t="s">
        <v>712</v>
      </c>
      <c r="D2037" s="463">
        <v>611.13800000000003</v>
      </c>
      <c r="E2037" s="463">
        <v>11.726000000000001</v>
      </c>
    </row>
    <row r="2038" spans="1:5" x14ac:dyDescent="0.2">
      <c r="A2038" s="460"/>
      <c r="B2038" s="460"/>
      <c r="C2038" s="460" t="s">
        <v>688</v>
      </c>
      <c r="D2038" s="463">
        <v>79805.293000000005</v>
      </c>
      <c r="E2038" s="463">
        <v>48713.934999999998</v>
      </c>
    </row>
    <row r="2039" spans="1:5" x14ac:dyDescent="0.2">
      <c r="A2039" s="460">
        <v>4822900000</v>
      </c>
      <c r="B2039" s="460" t="s">
        <v>906</v>
      </c>
      <c r="C2039" s="460" t="s">
        <v>733</v>
      </c>
      <c r="D2039" s="463">
        <v>92.61</v>
      </c>
      <c r="E2039" s="463">
        <v>5.282</v>
      </c>
    </row>
    <row r="2040" spans="1:5" x14ac:dyDescent="0.2">
      <c r="A2040" s="460"/>
      <c r="B2040" s="460"/>
      <c r="C2040" s="460" t="s">
        <v>692</v>
      </c>
      <c r="D2040" s="463">
        <v>486.74700000000001</v>
      </c>
      <c r="E2040" s="463">
        <v>789.09400000000005</v>
      </c>
    </row>
    <row r="2041" spans="1:5" x14ac:dyDescent="0.2">
      <c r="A2041" s="460"/>
      <c r="B2041" s="460"/>
      <c r="C2041" s="460" t="s">
        <v>698</v>
      </c>
      <c r="D2041" s="463">
        <v>8438.1759999999995</v>
      </c>
      <c r="E2041" s="463">
        <v>7393.3720000000003</v>
      </c>
    </row>
    <row r="2042" spans="1:5" x14ac:dyDescent="0.2">
      <c r="A2042" s="460"/>
      <c r="B2042" s="460"/>
      <c r="C2042" s="460" t="s">
        <v>687</v>
      </c>
      <c r="D2042" s="463">
        <v>23404</v>
      </c>
      <c r="E2042" s="463">
        <v>2500</v>
      </c>
    </row>
    <row r="2043" spans="1:5" x14ac:dyDescent="0.2">
      <c r="A2043" s="460"/>
      <c r="B2043" s="460"/>
      <c r="C2043" s="460" t="s">
        <v>693</v>
      </c>
      <c r="D2043" s="463">
        <v>47.981000000000002</v>
      </c>
      <c r="E2043" s="463">
        <v>0.53</v>
      </c>
    </row>
    <row r="2044" spans="1:5" x14ac:dyDescent="0.2">
      <c r="A2044" s="460"/>
      <c r="B2044" s="460"/>
      <c r="C2044" s="460" t="s">
        <v>688</v>
      </c>
      <c r="D2044" s="463">
        <v>11.162000000000001</v>
      </c>
      <c r="E2044" s="463">
        <v>0.1</v>
      </c>
    </row>
    <row r="2045" spans="1:5" x14ac:dyDescent="0.2">
      <c r="A2045" s="460">
        <v>4823200010</v>
      </c>
      <c r="B2045" s="460" t="s">
        <v>925</v>
      </c>
      <c r="C2045" s="460" t="s">
        <v>698</v>
      </c>
      <c r="D2045" s="463">
        <v>181.16900000000001</v>
      </c>
      <c r="E2045" s="463">
        <v>51.642000000000003</v>
      </c>
    </row>
    <row r="2046" spans="1:5" x14ac:dyDescent="0.2">
      <c r="A2046" s="460"/>
      <c r="B2046" s="460"/>
      <c r="C2046" s="460" t="s">
        <v>687</v>
      </c>
      <c r="D2046" s="463">
        <v>13832.582</v>
      </c>
      <c r="E2046" s="463">
        <v>2471.627</v>
      </c>
    </row>
    <row r="2047" spans="1:5" x14ac:dyDescent="0.2">
      <c r="A2047" s="460"/>
      <c r="B2047" s="460"/>
      <c r="C2047" s="460" t="s">
        <v>702</v>
      </c>
      <c r="D2047" s="463">
        <v>38.671999999999997</v>
      </c>
      <c r="E2047" s="463">
        <v>5.6109999999999998</v>
      </c>
    </row>
    <row r="2048" spans="1:5" x14ac:dyDescent="0.2">
      <c r="A2048" s="460"/>
      <c r="B2048" s="460"/>
      <c r="C2048" s="460" t="s">
        <v>688</v>
      </c>
      <c r="D2048" s="463">
        <v>88.403999999999996</v>
      </c>
      <c r="E2048" s="463">
        <v>0.90700000000000003</v>
      </c>
    </row>
    <row r="2049" spans="1:5" x14ac:dyDescent="0.2">
      <c r="A2049" s="460">
        <v>4823200090</v>
      </c>
      <c r="B2049" s="460" t="s">
        <v>671</v>
      </c>
      <c r="C2049" s="460" t="s">
        <v>707</v>
      </c>
      <c r="D2049" s="463">
        <v>231451.152</v>
      </c>
      <c r="E2049" s="463">
        <v>18183.809000000001</v>
      </c>
    </row>
    <row r="2050" spans="1:5" x14ac:dyDescent="0.2">
      <c r="A2050" s="460"/>
      <c r="B2050" s="460"/>
      <c r="C2050" s="460" t="s">
        <v>696</v>
      </c>
      <c r="D2050" s="463">
        <v>373.63900000000001</v>
      </c>
      <c r="E2050" s="463">
        <v>18.196000000000002</v>
      </c>
    </row>
    <row r="2051" spans="1:5" x14ac:dyDescent="0.2">
      <c r="A2051" s="460"/>
      <c r="B2051" s="460"/>
      <c r="C2051" s="460" t="s">
        <v>708</v>
      </c>
      <c r="D2051" s="463">
        <v>56.822000000000003</v>
      </c>
      <c r="E2051" s="463">
        <v>25.79</v>
      </c>
    </row>
    <row r="2052" spans="1:5" x14ac:dyDescent="0.2">
      <c r="A2052" s="460"/>
      <c r="B2052" s="460"/>
      <c r="C2052" s="460" t="s">
        <v>733</v>
      </c>
      <c r="D2052" s="463">
        <v>1013.7089999999999</v>
      </c>
      <c r="E2052" s="463">
        <v>118.79600000000001</v>
      </c>
    </row>
    <row r="2053" spans="1:5" x14ac:dyDescent="0.2">
      <c r="A2053" s="460"/>
      <c r="B2053" s="460"/>
      <c r="C2053" s="460" t="s">
        <v>697</v>
      </c>
      <c r="D2053" s="463">
        <v>23127.598999999998</v>
      </c>
      <c r="E2053" s="463">
        <v>371.03100000000001</v>
      </c>
    </row>
    <row r="2054" spans="1:5" x14ac:dyDescent="0.2">
      <c r="A2054" s="460"/>
      <c r="B2054" s="460"/>
      <c r="C2054" s="460" t="s">
        <v>698</v>
      </c>
      <c r="D2054" s="463">
        <v>529007.92299999995</v>
      </c>
      <c r="E2054" s="463">
        <v>96516.758000000002</v>
      </c>
    </row>
    <row r="2055" spans="1:5" x14ac:dyDescent="0.2">
      <c r="A2055" s="460"/>
      <c r="B2055" s="460"/>
      <c r="C2055" s="460" t="s">
        <v>705</v>
      </c>
      <c r="D2055" s="463">
        <v>27464.67</v>
      </c>
      <c r="E2055" s="463">
        <v>2168.4259999999999</v>
      </c>
    </row>
    <row r="2056" spans="1:5" x14ac:dyDescent="0.2">
      <c r="A2056" s="460"/>
      <c r="B2056" s="460"/>
      <c r="C2056" s="460" t="s">
        <v>709</v>
      </c>
      <c r="D2056" s="463">
        <v>1852.413</v>
      </c>
      <c r="E2056" s="463">
        <v>102</v>
      </c>
    </row>
    <row r="2057" spans="1:5" x14ac:dyDescent="0.2">
      <c r="A2057" s="460"/>
      <c r="B2057" s="460"/>
      <c r="C2057" s="460" t="s">
        <v>800</v>
      </c>
      <c r="D2057" s="463">
        <v>834</v>
      </c>
      <c r="E2057" s="463">
        <v>9.5839999999999996</v>
      </c>
    </row>
    <row r="2058" spans="1:5" s="334" customFormat="1" ht="12.75" customHeight="1" x14ac:dyDescent="0.2">
      <c r="A2058" s="571" t="s">
        <v>985</v>
      </c>
      <c r="B2058" s="572"/>
      <c r="C2058" s="573"/>
      <c r="D2058" s="574"/>
      <c r="E2058" s="574" t="s">
        <v>1578</v>
      </c>
    </row>
    <row r="2059" spans="1:5" x14ac:dyDescent="0.2">
      <c r="A2059" s="460"/>
      <c r="B2059" s="460"/>
      <c r="C2059" s="460" t="s">
        <v>689</v>
      </c>
      <c r="D2059" s="463">
        <v>31467.422999999999</v>
      </c>
      <c r="E2059" s="463">
        <v>1864.568</v>
      </c>
    </row>
    <row r="2060" spans="1:5" x14ac:dyDescent="0.2">
      <c r="A2060" s="460"/>
      <c r="B2060" s="460"/>
      <c r="C2060" s="460" t="s">
        <v>687</v>
      </c>
      <c r="D2060" s="463">
        <v>159818.84400000001</v>
      </c>
      <c r="E2060" s="463">
        <v>7750.9880000000003</v>
      </c>
    </row>
    <row r="2061" spans="1:5" x14ac:dyDescent="0.2">
      <c r="A2061" s="460"/>
      <c r="B2061" s="460"/>
      <c r="C2061" s="460" t="s">
        <v>739</v>
      </c>
      <c r="D2061" s="463">
        <v>7259.8919999999998</v>
      </c>
      <c r="E2061" s="463">
        <v>168.393</v>
      </c>
    </row>
    <row r="2062" spans="1:5" x14ac:dyDescent="0.2">
      <c r="A2062" s="460"/>
      <c r="B2062" s="460"/>
      <c r="C2062" s="460" t="s">
        <v>693</v>
      </c>
      <c r="D2062" s="463">
        <v>1046.402</v>
      </c>
      <c r="E2062" s="463">
        <v>16.46</v>
      </c>
    </row>
    <row r="2063" spans="1:5" x14ac:dyDescent="0.2">
      <c r="A2063" s="460"/>
      <c r="B2063" s="460"/>
      <c r="C2063" s="460" t="s">
        <v>746</v>
      </c>
      <c r="D2063" s="463">
        <v>59.783999999999999</v>
      </c>
      <c r="E2063" s="463">
        <v>4.7539999999999996</v>
      </c>
    </row>
    <row r="2064" spans="1:5" x14ac:dyDescent="0.2">
      <c r="A2064" s="460"/>
      <c r="B2064" s="460"/>
      <c r="C2064" s="460" t="s">
        <v>712</v>
      </c>
      <c r="D2064" s="463">
        <v>29319.958999999999</v>
      </c>
      <c r="E2064" s="463">
        <v>7924.7510000000002</v>
      </c>
    </row>
    <row r="2065" spans="1:5" x14ac:dyDescent="0.2">
      <c r="A2065" s="460"/>
      <c r="B2065" s="460"/>
      <c r="C2065" s="460" t="s">
        <v>702</v>
      </c>
      <c r="D2065" s="463">
        <v>8839.7219999999998</v>
      </c>
      <c r="E2065" s="463">
        <v>217.41</v>
      </c>
    </row>
    <row r="2066" spans="1:5" x14ac:dyDescent="0.2">
      <c r="A2066" s="460"/>
      <c r="B2066" s="460"/>
      <c r="C2066" s="460" t="s">
        <v>688</v>
      </c>
      <c r="D2066" s="463">
        <v>11813.41</v>
      </c>
      <c r="E2066" s="463">
        <v>1180.2739999999999</v>
      </c>
    </row>
    <row r="2067" spans="1:5" x14ac:dyDescent="0.2">
      <c r="A2067" s="460"/>
      <c r="B2067" s="460"/>
      <c r="C2067" s="460" t="s">
        <v>714</v>
      </c>
      <c r="D2067" s="463">
        <v>32.526000000000003</v>
      </c>
      <c r="E2067" s="463">
        <v>0.438</v>
      </c>
    </row>
    <row r="2068" spans="1:5" x14ac:dyDescent="0.2">
      <c r="A2068" s="460"/>
      <c r="B2068" s="460"/>
      <c r="C2068" s="460" t="s">
        <v>724</v>
      </c>
      <c r="D2068" s="463">
        <v>23.117999999999999</v>
      </c>
      <c r="E2068" s="463">
        <v>9.0999999999999998E-2</v>
      </c>
    </row>
    <row r="2069" spans="1:5" x14ac:dyDescent="0.2">
      <c r="A2069" s="460"/>
      <c r="B2069" s="460"/>
      <c r="C2069" s="460" t="s">
        <v>691</v>
      </c>
      <c r="D2069" s="463">
        <v>527047.28799999994</v>
      </c>
      <c r="E2069" s="463">
        <v>73537.407000000007</v>
      </c>
    </row>
    <row r="2070" spans="1:5" x14ac:dyDescent="0.2">
      <c r="A2070" s="460"/>
      <c r="B2070" s="460"/>
      <c r="C2070" s="460" t="s">
        <v>716</v>
      </c>
      <c r="D2070" s="463">
        <v>372.71</v>
      </c>
      <c r="E2070" s="463">
        <v>16.8</v>
      </c>
    </row>
    <row r="2071" spans="1:5" x14ac:dyDescent="0.2">
      <c r="A2071" s="460"/>
      <c r="B2071" s="460"/>
      <c r="C2071" s="460" t="s">
        <v>749</v>
      </c>
      <c r="D2071" s="463">
        <v>5.05</v>
      </c>
      <c r="E2071" s="463">
        <v>3.0000000000000001E-3</v>
      </c>
    </row>
    <row r="2072" spans="1:5" x14ac:dyDescent="0.2">
      <c r="A2072" s="460"/>
      <c r="B2072" s="460"/>
      <c r="C2072" s="460" t="s">
        <v>806</v>
      </c>
      <c r="D2072" s="463">
        <v>158.83199999999999</v>
      </c>
      <c r="E2072" s="463">
        <v>0.26900000000000002</v>
      </c>
    </row>
    <row r="2073" spans="1:5" x14ac:dyDescent="0.2">
      <c r="A2073" s="460"/>
      <c r="B2073" s="460"/>
      <c r="C2073" s="460" t="s">
        <v>737</v>
      </c>
      <c r="D2073" s="463">
        <v>36080.858999999997</v>
      </c>
      <c r="E2073" s="463">
        <v>4905.0230000000001</v>
      </c>
    </row>
    <row r="2074" spans="1:5" x14ac:dyDescent="0.2">
      <c r="A2074" s="460">
        <v>4823400000</v>
      </c>
      <c r="B2074" s="460" t="s">
        <v>907</v>
      </c>
      <c r="C2074" s="460" t="s">
        <v>707</v>
      </c>
      <c r="D2074" s="463">
        <v>14175.68</v>
      </c>
      <c r="E2074" s="463">
        <v>922.97199999999998</v>
      </c>
    </row>
    <row r="2075" spans="1:5" x14ac:dyDescent="0.2">
      <c r="A2075" s="460"/>
      <c r="B2075" s="460"/>
      <c r="C2075" s="460" t="s">
        <v>706</v>
      </c>
      <c r="D2075" s="463">
        <v>774.88</v>
      </c>
      <c r="E2075" s="463">
        <v>1.61</v>
      </c>
    </row>
    <row r="2076" spans="1:5" x14ac:dyDescent="0.2">
      <c r="A2076" s="460"/>
      <c r="B2076" s="460"/>
      <c r="C2076" s="460" t="s">
        <v>733</v>
      </c>
      <c r="D2076" s="463">
        <v>23451.217000000001</v>
      </c>
      <c r="E2076" s="463">
        <v>553.57899999999995</v>
      </c>
    </row>
    <row r="2077" spans="1:5" x14ac:dyDescent="0.2">
      <c r="A2077" s="460"/>
      <c r="B2077" s="460"/>
      <c r="C2077" s="460" t="s">
        <v>697</v>
      </c>
      <c r="D2077" s="463">
        <v>357.88799999999998</v>
      </c>
      <c r="E2077" s="463">
        <v>5.7839999999999998</v>
      </c>
    </row>
    <row r="2078" spans="1:5" x14ac:dyDescent="0.2">
      <c r="A2078" s="460"/>
      <c r="B2078" s="460"/>
      <c r="C2078" s="460" t="s">
        <v>692</v>
      </c>
      <c r="D2078" s="463">
        <v>7584.3720000000003</v>
      </c>
      <c r="E2078" s="463">
        <v>886.39099999999996</v>
      </c>
    </row>
    <row r="2079" spans="1:5" x14ac:dyDescent="0.2">
      <c r="A2079" s="460"/>
      <c r="B2079" s="460"/>
      <c r="C2079" s="460" t="s">
        <v>698</v>
      </c>
      <c r="D2079" s="463">
        <v>12186.429</v>
      </c>
      <c r="E2079" s="463">
        <v>2085.1529999999998</v>
      </c>
    </row>
    <row r="2080" spans="1:5" x14ac:dyDescent="0.2">
      <c r="A2080" s="460"/>
      <c r="B2080" s="460"/>
      <c r="C2080" s="460" t="s">
        <v>705</v>
      </c>
      <c r="D2080" s="463">
        <v>5910.3180000000002</v>
      </c>
      <c r="E2080" s="463">
        <v>149.68100000000001</v>
      </c>
    </row>
    <row r="2081" spans="1:5" x14ac:dyDescent="0.2">
      <c r="A2081" s="460"/>
      <c r="B2081" s="460"/>
      <c r="C2081" s="460" t="s">
        <v>710</v>
      </c>
      <c r="D2081" s="463">
        <v>549.66</v>
      </c>
      <c r="E2081" s="463">
        <v>18.309000000000001</v>
      </c>
    </row>
    <row r="2082" spans="1:5" x14ac:dyDescent="0.2">
      <c r="A2082" s="460"/>
      <c r="B2082" s="460"/>
      <c r="C2082" s="460" t="s">
        <v>689</v>
      </c>
      <c r="D2082" s="463">
        <v>47519.044000000002</v>
      </c>
      <c r="E2082" s="463">
        <v>8269.8590000000004</v>
      </c>
    </row>
    <row r="2083" spans="1:5" x14ac:dyDescent="0.2">
      <c r="A2083" s="460"/>
      <c r="B2083" s="460"/>
      <c r="C2083" s="460" t="s">
        <v>687</v>
      </c>
      <c r="D2083" s="463">
        <v>197122.32699999999</v>
      </c>
      <c r="E2083" s="463">
        <v>5408.1580000000004</v>
      </c>
    </row>
    <row r="2084" spans="1:5" x14ac:dyDescent="0.2">
      <c r="A2084" s="460"/>
      <c r="B2084" s="460"/>
      <c r="C2084" s="460" t="s">
        <v>693</v>
      </c>
      <c r="D2084" s="463">
        <v>261.15199999999999</v>
      </c>
      <c r="E2084" s="463">
        <v>5.343</v>
      </c>
    </row>
    <row r="2085" spans="1:5" x14ac:dyDescent="0.2">
      <c r="A2085" s="460"/>
      <c r="B2085" s="460"/>
      <c r="C2085" s="460" t="s">
        <v>745</v>
      </c>
      <c r="D2085" s="463">
        <v>122.967</v>
      </c>
      <c r="E2085" s="463">
        <v>1.2290000000000001</v>
      </c>
    </row>
    <row r="2086" spans="1:5" x14ac:dyDescent="0.2">
      <c r="A2086" s="460"/>
      <c r="B2086" s="460"/>
      <c r="C2086" s="460" t="s">
        <v>746</v>
      </c>
      <c r="D2086" s="463">
        <v>26.600999999999999</v>
      </c>
      <c r="E2086" s="463">
        <v>0.65500000000000003</v>
      </c>
    </row>
    <row r="2087" spans="1:5" x14ac:dyDescent="0.2">
      <c r="A2087" s="460"/>
      <c r="B2087" s="460"/>
      <c r="C2087" s="460" t="s">
        <v>712</v>
      </c>
      <c r="D2087" s="463">
        <v>22397.257000000001</v>
      </c>
      <c r="E2087" s="463">
        <v>9486.8889999999992</v>
      </c>
    </row>
    <row r="2088" spans="1:5" x14ac:dyDescent="0.2">
      <c r="A2088" s="460"/>
      <c r="B2088" s="460"/>
      <c r="C2088" s="460" t="s">
        <v>702</v>
      </c>
      <c r="D2088" s="463">
        <v>18137.556</v>
      </c>
      <c r="E2088" s="463">
        <v>282.66899999999998</v>
      </c>
    </row>
    <row r="2089" spans="1:5" x14ac:dyDescent="0.2">
      <c r="A2089" s="460"/>
      <c r="B2089" s="460"/>
      <c r="C2089" s="460" t="s">
        <v>713</v>
      </c>
      <c r="D2089" s="463">
        <v>8273.1749999999993</v>
      </c>
      <c r="E2089" s="463">
        <v>1210.99</v>
      </c>
    </row>
    <row r="2090" spans="1:5" x14ac:dyDescent="0.2">
      <c r="A2090" s="460"/>
      <c r="B2090" s="460"/>
      <c r="C2090" s="460" t="s">
        <v>715</v>
      </c>
      <c r="D2090" s="463">
        <v>714.51099999999997</v>
      </c>
      <c r="E2090" s="463">
        <v>6.7</v>
      </c>
    </row>
    <row r="2091" spans="1:5" x14ac:dyDescent="0.2">
      <c r="A2091" s="460"/>
      <c r="B2091" s="460"/>
      <c r="C2091" s="460" t="s">
        <v>691</v>
      </c>
      <c r="D2091" s="463">
        <v>188.20500000000001</v>
      </c>
      <c r="E2091" s="463">
        <v>0.318</v>
      </c>
    </row>
    <row r="2092" spans="1:5" x14ac:dyDescent="0.2">
      <c r="A2092" s="460"/>
      <c r="B2092" s="460"/>
      <c r="C2092" s="460" t="s">
        <v>716</v>
      </c>
      <c r="D2092" s="463">
        <v>20.745000000000001</v>
      </c>
      <c r="E2092" s="463">
        <v>0.755</v>
      </c>
    </row>
    <row r="2093" spans="1:5" x14ac:dyDescent="0.2">
      <c r="A2093" s="460"/>
      <c r="B2093" s="460"/>
      <c r="C2093" s="460" t="s">
        <v>749</v>
      </c>
      <c r="D2093" s="463">
        <v>2135.61</v>
      </c>
      <c r="E2093" s="463">
        <v>16.199000000000002</v>
      </c>
    </row>
    <row r="2094" spans="1:5" s="334" customFormat="1" ht="12.75" customHeight="1" x14ac:dyDescent="0.2">
      <c r="A2094" s="571" t="s">
        <v>985</v>
      </c>
      <c r="B2094" s="572"/>
      <c r="C2094" s="573"/>
      <c r="D2094" s="574"/>
      <c r="E2094" s="574" t="s">
        <v>1578</v>
      </c>
    </row>
    <row r="2095" spans="1:5" x14ac:dyDescent="0.2">
      <c r="A2095" s="460"/>
      <c r="B2095" s="460"/>
      <c r="C2095" s="460" t="s">
        <v>717</v>
      </c>
      <c r="D2095" s="463">
        <v>39.432000000000002</v>
      </c>
      <c r="E2095" s="463">
        <v>0.06</v>
      </c>
    </row>
    <row r="2096" spans="1:5" x14ac:dyDescent="0.2">
      <c r="A2096" s="460">
        <v>4823690000</v>
      </c>
      <c r="B2096" s="460" t="s">
        <v>672</v>
      </c>
      <c r="C2096" s="460" t="s">
        <v>707</v>
      </c>
      <c r="D2096" s="463">
        <v>1495.8879999999999</v>
      </c>
      <c r="E2096" s="463">
        <v>1162.596</v>
      </c>
    </row>
    <row r="2097" spans="1:5" x14ac:dyDescent="0.2">
      <c r="A2097" s="460"/>
      <c r="B2097" s="460"/>
      <c r="C2097" s="460" t="s">
        <v>696</v>
      </c>
      <c r="D2097" s="463">
        <v>4108.4790000000003</v>
      </c>
      <c r="E2097" s="463">
        <v>532.303</v>
      </c>
    </row>
    <row r="2098" spans="1:5" x14ac:dyDescent="0.2">
      <c r="A2098" s="460"/>
      <c r="B2098" s="460"/>
      <c r="C2098" s="460" t="s">
        <v>708</v>
      </c>
      <c r="D2098" s="463">
        <v>21569.526000000002</v>
      </c>
      <c r="E2098" s="463">
        <v>4719.1469999999999</v>
      </c>
    </row>
    <row r="2099" spans="1:5" x14ac:dyDescent="0.2">
      <c r="A2099" s="460"/>
      <c r="B2099" s="460"/>
      <c r="C2099" s="460" t="s">
        <v>733</v>
      </c>
      <c r="D2099" s="463">
        <v>27909.567999999999</v>
      </c>
      <c r="E2099" s="463">
        <v>1900.4369999999999</v>
      </c>
    </row>
    <row r="2100" spans="1:5" x14ac:dyDescent="0.2">
      <c r="A2100" s="460"/>
      <c r="B2100" s="460"/>
      <c r="C2100" s="460" t="s">
        <v>697</v>
      </c>
      <c r="D2100" s="463">
        <v>9053.7099999999991</v>
      </c>
      <c r="E2100" s="463">
        <v>1472.402</v>
      </c>
    </row>
    <row r="2101" spans="1:5" x14ac:dyDescent="0.2">
      <c r="A2101" s="460"/>
      <c r="B2101" s="460"/>
      <c r="C2101" s="460" t="s">
        <v>692</v>
      </c>
      <c r="D2101" s="463">
        <v>100463.86599999999</v>
      </c>
      <c r="E2101" s="463">
        <v>26949.94</v>
      </c>
    </row>
    <row r="2102" spans="1:5" x14ac:dyDescent="0.2">
      <c r="A2102" s="460"/>
      <c r="B2102" s="460"/>
      <c r="C2102" s="460" t="s">
        <v>698</v>
      </c>
      <c r="D2102" s="463">
        <v>827116.92500000005</v>
      </c>
      <c r="E2102" s="463">
        <v>266840.57900000003</v>
      </c>
    </row>
    <row r="2103" spans="1:5" x14ac:dyDescent="0.2">
      <c r="A2103" s="460"/>
      <c r="B2103" s="460"/>
      <c r="C2103" s="460" t="s">
        <v>695</v>
      </c>
      <c r="D2103" s="463">
        <v>74287.495999999999</v>
      </c>
      <c r="E2103" s="463">
        <v>20170.348000000002</v>
      </c>
    </row>
    <row r="2104" spans="1:5" x14ac:dyDescent="0.2">
      <c r="A2104" s="460"/>
      <c r="B2104" s="460"/>
      <c r="C2104" s="460" t="s">
        <v>700</v>
      </c>
      <c r="D2104" s="463">
        <v>11491.832</v>
      </c>
      <c r="E2104" s="463">
        <v>3219.3960000000002</v>
      </c>
    </row>
    <row r="2105" spans="1:5" x14ac:dyDescent="0.2">
      <c r="A2105" s="460"/>
      <c r="B2105" s="460"/>
      <c r="C2105" s="460" t="s">
        <v>689</v>
      </c>
      <c r="D2105" s="463">
        <v>14242.936</v>
      </c>
      <c r="E2105" s="463">
        <v>1988.875</v>
      </c>
    </row>
    <row r="2106" spans="1:5" x14ac:dyDescent="0.2">
      <c r="A2106" s="460"/>
      <c r="B2106" s="460"/>
      <c r="C2106" s="460" t="s">
        <v>687</v>
      </c>
      <c r="D2106" s="463">
        <v>699670.72400000005</v>
      </c>
      <c r="E2106" s="463">
        <v>185818.42199999999</v>
      </c>
    </row>
    <row r="2107" spans="1:5" x14ac:dyDescent="0.2">
      <c r="A2107" s="460"/>
      <c r="B2107" s="460"/>
      <c r="C2107" s="460" t="s">
        <v>711</v>
      </c>
      <c r="D2107" s="463">
        <v>175500.182</v>
      </c>
      <c r="E2107" s="463">
        <v>66526.36</v>
      </c>
    </row>
    <row r="2108" spans="1:5" x14ac:dyDescent="0.2">
      <c r="A2108" s="460"/>
      <c r="B2108" s="460"/>
      <c r="C2108" s="460" t="s">
        <v>712</v>
      </c>
      <c r="D2108" s="463">
        <v>101.27</v>
      </c>
      <c r="E2108" s="463">
        <v>13.505000000000001</v>
      </c>
    </row>
    <row r="2109" spans="1:5" x14ac:dyDescent="0.2">
      <c r="A2109" s="460"/>
      <c r="B2109" s="460"/>
      <c r="C2109" s="460" t="s">
        <v>702</v>
      </c>
      <c r="D2109" s="463">
        <v>709.45</v>
      </c>
      <c r="E2109" s="463">
        <v>5.1230000000000002</v>
      </c>
    </row>
    <row r="2110" spans="1:5" x14ac:dyDescent="0.2">
      <c r="A2110" s="460"/>
      <c r="B2110" s="460"/>
      <c r="C2110" s="460" t="s">
        <v>713</v>
      </c>
      <c r="D2110" s="463">
        <v>181568.12</v>
      </c>
      <c r="E2110" s="463">
        <v>17567.599999999999</v>
      </c>
    </row>
    <row r="2111" spans="1:5" x14ac:dyDescent="0.2">
      <c r="A2111" s="460"/>
      <c r="B2111" s="460"/>
      <c r="C2111" s="460" t="s">
        <v>688</v>
      </c>
      <c r="D2111" s="463">
        <v>16480.613000000001</v>
      </c>
      <c r="E2111" s="463">
        <v>5603.4430000000002</v>
      </c>
    </row>
    <row r="2112" spans="1:5" x14ac:dyDescent="0.2">
      <c r="A2112" s="460"/>
      <c r="B2112" s="460"/>
      <c r="C2112" s="460" t="s">
        <v>691</v>
      </c>
      <c r="D2112" s="463">
        <v>542.61900000000003</v>
      </c>
      <c r="E2112" s="463">
        <v>26.408999999999999</v>
      </c>
    </row>
    <row r="2113" spans="1:5" x14ac:dyDescent="0.2">
      <c r="A2113" s="460"/>
      <c r="B2113" s="460"/>
      <c r="C2113" s="460" t="s">
        <v>742</v>
      </c>
      <c r="D2113" s="463">
        <v>5.7720000000000002</v>
      </c>
      <c r="E2113" s="463">
        <v>0.28899999999999998</v>
      </c>
    </row>
    <row r="2114" spans="1:5" x14ac:dyDescent="0.2">
      <c r="A2114" s="460"/>
      <c r="B2114" s="460"/>
      <c r="C2114" s="460" t="s">
        <v>717</v>
      </c>
      <c r="D2114" s="463">
        <v>6597.8549999999996</v>
      </c>
      <c r="E2114" s="463">
        <v>1183.479</v>
      </c>
    </row>
    <row r="2115" spans="1:5" x14ac:dyDescent="0.2">
      <c r="A2115" s="460"/>
      <c r="B2115" s="460"/>
      <c r="C2115" s="460" t="s">
        <v>737</v>
      </c>
      <c r="D2115" s="463">
        <v>1022.364</v>
      </c>
      <c r="E2115" s="463">
        <v>71.468000000000004</v>
      </c>
    </row>
    <row r="2116" spans="1:5" x14ac:dyDescent="0.2">
      <c r="A2116" s="460">
        <v>4823700000</v>
      </c>
      <c r="B2116" s="460" t="s">
        <v>673</v>
      </c>
      <c r="C2116" s="460" t="s">
        <v>707</v>
      </c>
      <c r="D2116" s="463">
        <v>14445.065000000001</v>
      </c>
      <c r="E2116" s="463">
        <v>1059.396</v>
      </c>
    </row>
    <row r="2117" spans="1:5" x14ac:dyDescent="0.2">
      <c r="A2117" s="460"/>
      <c r="B2117" s="460"/>
      <c r="C2117" s="460" t="s">
        <v>733</v>
      </c>
      <c r="D2117" s="463">
        <v>155899.66399999999</v>
      </c>
      <c r="E2117" s="463">
        <v>34119.910000000003</v>
      </c>
    </row>
    <row r="2118" spans="1:5" x14ac:dyDescent="0.2">
      <c r="A2118" s="460"/>
      <c r="B2118" s="460"/>
      <c r="C2118" s="460" t="s">
        <v>1237</v>
      </c>
      <c r="D2118" s="463">
        <v>13.308999999999999</v>
      </c>
      <c r="E2118" s="463">
        <v>3.246</v>
      </c>
    </row>
    <row r="2119" spans="1:5" x14ac:dyDescent="0.2">
      <c r="A2119" s="460"/>
      <c r="B2119" s="460"/>
      <c r="C2119" s="460" t="s">
        <v>692</v>
      </c>
      <c r="D2119" s="463">
        <v>419860.84700000001</v>
      </c>
      <c r="E2119" s="463">
        <v>498812.71</v>
      </c>
    </row>
    <row r="2120" spans="1:5" x14ac:dyDescent="0.2">
      <c r="A2120" s="460"/>
      <c r="B2120" s="460"/>
      <c r="C2120" s="460" t="s">
        <v>698</v>
      </c>
      <c r="D2120" s="463">
        <v>65520.839</v>
      </c>
      <c r="E2120" s="463">
        <v>15390.223</v>
      </c>
    </row>
    <row r="2121" spans="1:5" x14ac:dyDescent="0.2">
      <c r="A2121" s="460"/>
      <c r="B2121" s="460"/>
      <c r="C2121" s="460" t="s">
        <v>689</v>
      </c>
      <c r="D2121" s="463">
        <v>27744.427</v>
      </c>
      <c r="E2121" s="463">
        <v>965.02300000000002</v>
      </c>
    </row>
    <row r="2122" spans="1:5" x14ac:dyDescent="0.2">
      <c r="A2122" s="460"/>
      <c r="B2122" s="460"/>
      <c r="C2122" s="460" t="s">
        <v>687</v>
      </c>
      <c r="D2122" s="463">
        <v>21751.37</v>
      </c>
      <c r="E2122" s="463">
        <v>1616.2860000000001</v>
      </c>
    </row>
    <row r="2123" spans="1:5" x14ac:dyDescent="0.2">
      <c r="A2123" s="460"/>
      <c r="B2123" s="460"/>
      <c r="C2123" s="460" t="s">
        <v>693</v>
      </c>
      <c r="D2123" s="463">
        <v>1236.934</v>
      </c>
      <c r="E2123" s="463">
        <v>19.457000000000001</v>
      </c>
    </row>
    <row r="2124" spans="1:5" x14ac:dyDescent="0.2">
      <c r="A2124" s="460"/>
      <c r="B2124" s="460"/>
      <c r="C2124" s="460" t="s">
        <v>712</v>
      </c>
      <c r="D2124" s="463">
        <v>1096.0060000000001</v>
      </c>
      <c r="E2124" s="463">
        <v>36.305999999999997</v>
      </c>
    </row>
    <row r="2125" spans="1:5" x14ac:dyDescent="0.2">
      <c r="A2125" s="460"/>
      <c r="B2125" s="460"/>
      <c r="C2125" s="460" t="s">
        <v>715</v>
      </c>
      <c r="D2125" s="463">
        <v>9.5000000000000001E-2</v>
      </c>
      <c r="E2125" s="463">
        <v>1.0999999999999999E-2</v>
      </c>
    </row>
    <row r="2126" spans="1:5" x14ac:dyDescent="0.2">
      <c r="A2126" s="460"/>
      <c r="B2126" s="460"/>
      <c r="C2126" s="460" t="s">
        <v>716</v>
      </c>
      <c r="D2126" s="463">
        <v>7546.1559999999999</v>
      </c>
      <c r="E2126" s="463">
        <v>580.45000000000005</v>
      </c>
    </row>
    <row r="2127" spans="1:5" x14ac:dyDescent="0.2">
      <c r="A2127" s="460"/>
      <c r="B2127" s="460"/>
      <c r="C2127" s="460" t="s">
        <v>717</v>
      </c>
      <c r="D2127" s="463">
        <v>1467.327</v>
      </c>
      <c r="E2127" s="463">
        <v>52.481000000000002</v>
      </c>
    </row>
    <row r="2128" spans="1:5" x14ac:dyDescent="0.2">
      <c r="A2128" s="460">
        <v>4823902000</v>
      </c>
      <c r="B2128" s="460" t="s">
        <v>908</v>
      </c>
      <c r="C2128" s="460" t="s">
        <v>707</v>
      </c>
      <c r="D2128" s="463">
        <v>58215.459000000003</v>
      </c>
      <c r="E2128" s="463">
        <v>15250</v>
      </c>
    </row>
    <row r="2129" spans="1:5" x14ac:dyDescent="0.2">
      <c r="A2129" s="460"/>
      <c r="B2129" s="460"/>
      <c r="C2129" s="460" t="s">
        <v>698</v>
      </c>
      <c r="D2129" s="463">
        <v>29395.63</v>
      </c>
      <c r="E2129" s="463">
        <v>4808.8040000000001</v>
      </c>
    </row>
    <row r="2130" spans="1:5" s="334" customFormat="1" ht="12.75" customHeight="1" x14ac:dyDescent="0.2">
      <c r="A2130" s="571" t="s">
        <v>985</v>
      </c>
      <c r="B2130" s="572"/>
      <c r="C2130" s="573"/>
      <c r="D2130" s="574"/>
      <c r="E2130" s="574" t="s">
        <v>1578</v>
      </c>
    </row>
    <row r="2131" spans="1:5" x14ac:dyDescent="0.2">
      <c r="A2131" s="460"/>
      <c r="B2131" s="460"/>
      <c r="C2131" s="460" t="s">
        <v>687</v>
      </c>
      <c r="D2131" s="463">
        <v>10034.281000000001</v>
      </c>
      <c r="E2131" s="463">
        <v>344.61</v>
      </c>
    </row>
    <row r="2132" spans="1:5" x14ac:dyDescent="0.2">
      <c r="A2132" s="460"/>
      <c r="B2132" s="460"/>
      <c r="C2132" s="460" t="s">
        <v>688</v>
      </c>
      <c r="D2132" s="463">
        <v>24374.724999999999</v>
      </c>
      <c r="E2132" s="463">
        <v>4249.7219999999998</v>
      </c>
    </row>
    <row r="2133" spans="1:5" x14ac:dyDescent="0.2">
      <c r="A2133" s="460"/>
      <c r="B2133" s="460"/>
      <c r="C2133" s="460" t="s">
        <v>722</v>
      </c>
      <c r="D2133" s="463">
        <v>35.206000000000003</v>
      </c>
      <c r="E2133" s="463">
        <v>2.1339999999999999</v>
      </c>
    </row>
    <row r="2134" spans="1:5" x14ac:dyDescent="0.2">
      <c r="A2134" s="460"/>
      <c r="B2134" s="460"/>
      <c r="C2134" s="460" t="s">
        <v>749</v>
      </c>
      <c r="D2134" s="463">
        <v>3798.415</v>
      </c>
      <c r="E2134" s="463">
        <v>60</v>
      </c>
    </row>
    <row r="2135" spans="1:5" x14ac:dyDescent="0.2">
      <c r="A2135" s="460">
        <v>4823904000</v>
      </c>
      <c r="B2135" s="460" t="s">
        <v>968</v>
      </c>
      <c r="C2135" s="460" t="s">
        <v>707</v>
      </c>
      <c r="D2135" s="463">
        <v>36663.275999999998</v>
      </c>
      <c r="E2135" s="463">
        <v>460.57299999999998</v>
      </c>
    </row>
    <row r="2136" spans="1:5" x14ac:dyDescent="0.2">
      <c r="A2136" s="460"/>
      <c r="B2136" s="460"/>
      <c r="C2136" s="460" t="s">
        <v>696</v>
      </c>
      <c r="D2136" s="463">
        <v>5936.4790000000003</v>
      </c>
      <c r="E2136" s="463">
        <v>39.591999999999999</v>
      </c>
    </row>
    <row r="2137" spans="1:5" x14ac:dyDescent="0.2">
      <c r="A2137" s="460"/>
      <c r="B2137" s="460"/>
      <c r="C2137" s="460" t="s">
        <v>708</v>
      </c>
      <c r="D2137" s="463">
        <v>4562.777</v>
      </c>
      <c r="E2137" s="463">
        <v>102.408</v>
      </c>
    </row>
    <row r="2138" spans="1:5" x14ac:dyDescent="0.2">
      <c r="A2138" s="460"/>
      <c r="B2138" s="460"/>
      <c r="C2138" s="460" t="s">
        <v>741</v>
      </c>
      <c r="D2138" s="463">
        <v>401.75700000000001</v>
      </c>
      <c r="E2138" s="463">
        <v>3.5960000000000001</v>
      </c>
    </row>
    <row r="2139" spans="1:5" x14ac:dyDescent="0.2">
      <c r="A2139" s="460"/>
      <c r="B2139" s="460"/>
      <c r="C2139" s="460" t="s">
        <v>706</v>
      </c>
      <c r="D2139" s="463">
        <v>1565.5329999999999</v>
      </c>
      <c r="E2139" s="463">
        <v>9.9469999999999992</v>
      </c>
    </row>
    <row r="2140" spans="1:5" x14ac:dyDescent="0.2">
      <c r="A2140" s="460"/>
      <c r="B2140" s="460"/>
      <c r="C2140" s="460" t="s">
        <v>733</v>
      </c>
      <c r="D2140" s="463">
        <v>13592.75</v>
      </c>
      <c r="E2140" s="463">
        <v>347.81299999999999</v>
      </c>
    </row>
    <row r="2141" spans="1:5" x14ac:dyDescent="0.2">
      <c r="A2141" s="460"/>
      <c r="B2141" s="460"/>
      <c r="C2141" s="460" t="s">
        <v>697</v>
      </c>
      <c r="D2141" s="463">
        <v>5597.4279999999999</v>
      </c>
      <c r="E2141" s="463">
        <v>66.483000000000004</v>
      </c>
    </row>
    <row r="2142" spans="1:5" x14ac:dyDescent="0.2">
      <c r="A2142" s="460"/>
      <c r="B2142" s="460"/>
      <c r="C2142" s="460" t="s">
        <v>698</v>
      </c>
      <c r="D2142" s="463">
        <v>50203.646999999997</v>
      </c>
      <c r="E2142" s="463">
        <v>11825.137000000001</v>
      </c>
    </row>
    <row r="2143" spans="1:5" x14ac:dyDescent="0.2">
      <c r="A2143" s="460"/>
      <c r="B2143" s="460"/>
      <c r="C2143" s="460" t="s">
        <v>695</v>
      </c>
      <c r="D2143" s="463">
        <v>60.375999999999998</v>
      </c>
      <c r="E2143" s="463">
        <v>2.9</v>
      </c>
    </row>
    <row r="2144" spans="1:5" x14ac:dyDescent="0.2">
      <c r="A2144" s="460"/>
      <c r="B2144" s="460"/>
      <c r="C2144" s="460" t="s">
        <v>705</v>
      </c>
      <c r="D2144" s="463">
        <v>11158.191999999999</v>
      </c>
      <c r="E2144" s="463">
        <v>589.28800000000001</v>
      </c>
    </row>
    <row r="2145" spans="1:5" x14ac:dyDescent="0.2">
      <c r="A2145" s="460"/>
      <c r="B2145" s="460"/>
      <c r="C2145" s="460" t="s">
        <v>710</v>
      </c>
      <c r="D2145" s="463">
        <v>10998.043</v>
      </c>
      <c r="E2145" s="463">
        <v>48.533999999999999</v>
      </c>
    </row>
    <row r="2146" spans="1:5" x14ac:dyDescent="0.2">
      <c r="A2146" s="460"/>
      <c r="B2146" s="460"/>
      <c r="C2146" s="460" t="s">
        <v>1034</v>
      </c>
      <c r="D2146" s="463">
        <v>63.497</v>
      </c>
      <c r="E2146" s="463">
        <v>0.81599999999999995</v>
      </c>
    </row>
    <row r="2147" spans="1:5" x14ac:dyDescent="0.2">
      <c r="A2147" s="460"/>
      <c r="B2147" s="460"/>
      <c r="C2147" s="460" t="s">
        <v>800</v>
      </c>
      <c r="D2147" s="463">
        <v>713.21500000000003</v>
      </c>
      <c r="E2147" s="463">
        <v>8.77</v>
      </c>
    </row>
    <row r="2148" spans="1:5" x14ac:dyDescent="0.2">
      <c r="A2148" s="460"/>
      <c r="B2148" s="460"/>
      <c r="C2148" s="460" t="s">
        <v>803</v>
      </c>
      <c r="D2148" s="463">
        <v>131.642</v>
      </c>
      <c r="E2148" s="463">
        <v>0.46600000000000003</v>
      </c>
    </row>
    <row r="2149" spans="1:5" x14ac:dyDescent="0.2">
      <c r="A2149" s="460"/>
      <c r="B2149" s="460"/>
      <c r="C2149" s="460" t="s">
        <v>689</v>
      </c>
      <c r="D2149" s="463">
        <v>17045.667000000001</v>
      </c>
      <c r="E2149" s="463">
        <v>368.70699999999999</v>
      </c>
    </row>
    <row r="2150" spans="1:5" x14ac:dyDescent="0.2">
      <c r="A2150" s="460"/>
      <c r="B2150" s="460"/>
      <c r="C2150" s="460" t="s">
        <v>687</v>
      </c>
      <c r="D2150" s="463">
        <v>317030.17300000001</v>
      </c>
      <c r="E2150" s="463">
        <v>6629.1570000000002</v>
      </c>
    </row>
    <row r="2151" spans="1:5" x14ac:dyDescent="0.2">
      <c r="A2151" s="460"/>
      <c r="B2151" s="460"/>
      <c r="C2151" s="460" t="s">
        <v>739</v>
      </c>
      <c r="D2151" s="463">
        <v>1234.492</v>
      </c>
      <c r="E2151" s="463">
        <v>5.0220000000000002</v>
      </c>
    </row>
    <row r="2152" spans="1:5" x14ac:dyDescent="0.2">
      <c r="A2152" s="460"/>
      <c r="B2152" s="460"/>
      <c r="C2152" s="460" t="s">
        <v>693</v>
      </c>
      <c r="D2152" s="463">
        <v>550.38400000000001</v>
      </c>
      <c r="E2152" s="463">
        <v>47.204999999999998</v>
      </c>
    </row>
    <row r="2153" spans="1:5" x14ac:dyDescent="0.2">
      <c r="A2153" s="460"/>
      <c r="B2153" s="460"/>
      <c r="C2153" s="460" t="s">
        <v>979</v>
      </c>
      <c r="D2153" s="463">
        <v>12.23</v>
      </c>
      <c r="E2153" s="463">
        <v>0.25700000000000001</v>
      </c>
    </row>
    <row r="2154" spans="1:5" x14ac:dyDescent="0.2">
      <c r="A2154" s="460"/>
      <c r="B2154" s="460"/>
      <c r="C2154" s="460" t="s">
        <v>745</v>
      </c>
      <c r="D2154" s="463">
        <v>33.615000000000002</v>
      </c>
      <c r="E2154" s="463">
        <v>0.46300000000000002</v>
      </c>
    </row>
    <row r="2155" spans="1:5" x14ac:dyDescent="0.2">
      <c r="A2155" s="460"/>
      <c r="B2155" s="460"/>
      <c r="C2155" s="460" t="s">
        <v>746</v>
      </c>
      <c r="D2155" s="463">
        <v>63546.39</v>
      </c>
      <c r="E2155" s="463">
        <v>9137.0370000000003</v>
      </c>
    </row>
    <row r="2156" spans="1:5" x14ac:dyDescent="0.2">
      <c r="A2156" s="460"/>
      <c r="B2156" s="460"/>
      <c r="C2156" s="460" t="s">
        <v>748</v>
      </c>
      <c r="D2156" s="463">
        <v>568.971</v>
      </c>
      <c r="E2156" s="463">
        <v>1.671</v>
      </c>
    </row>
    <row r="2157" spans="1:5" x14ac:dyDescent="0.2">
      <c r="A2157" s="460"/>
      <c r="B2157" s="460"/>
      <c r="C2157" s="460" t="s">
        <v>754</v>
      </c>
      <c r="D2157" s="463">
        <v>12.244</v>
      </c>
      <c r="E2157" s="463">
        <v>0.11600000000000001</v>
      </c>
    </row>
    <row r="2158" spans="1:5" x14ac:dyDescent="0.2">
      <c r="A2158" s="460"/>
      <c r="B2158" s="460"/>
      <c r="C2158" s="460" t="s">
        <v>712</v>
      </c>
      <c r="D2158" s="463">
        <v>20797.165000000001</v>
      </c>
      <c r="E2158" s="463">
        <v>508.036</v>
      </c>
    </row>
    <row r="2159" spans="1:5" x14ac:dyDescent="0.2">
      <c r="A2159" s="460"/>
      <c r="B2159" s="460"/>
      <c r="C2159" s="460" t="s">
        <v>702</v>
      </c>
      <c r="D2159" s="463">
        <v>37618.915999999997</v>
      </c>
      <c r="E2159" s="463">
        <v>679.37</v>
      </c>
    </row>
    <row r="2160" spans="1:5" x14ac:dyDescent="0.2">
      <c r="A2160" s="460"/>
      <c r="B2160" s="460"/>
      <c r="C2160" s="460" t="s">
        <v>713</v>
      </c>
      <c r="D2160" s="463">
        <v>9.9130000000000003</v>
      </c>
      <c r="E2160" s="463">
        <v>0.13800000000000001</v>
      </c>
    </row>
    <row r="2161" spans="1:5" x14ac:dyDescent="0.2">
      <c r="A2161" s="460"/>
      <c r="B2161" s="460"/>
      <c r="C2161" s="460" t="s">
        <v>910</v>
      </c>
      <c r="D2161" s="463">
        <v>183.393</v>
      </c>
      <c r="E2161" s="463">
        <v>2.843</v>
      </c>
    </row>
    <row r="2162" spans="1:5" x14ac:dyDescent="0.2">
      <c r="A2162" s="460"/>
      <c r="B2162" s="460"/>
      <c r="C2162" s="460" t="s">
        <v>688</v>
      </c>
      <c r="D2162" s="463">
        <v>3561.4459999999999</v>
      </c>
      <c r="E2162" s="463">
        <v>95.646000000000001</v>
      </c>
    </row>
    <row r="2163" spans="1:5" x14ac:dyDescent="0.2">
      <c r="A2163" s="460"/>
      <c r="B2163" s="460"/>
      <c r="C2163" s="460" t="s">
        <v>722</v>
      </c>
      <c r="D2163" s="463">
        <v>116.11</v>
      </c>
      <c r="E2163" s="463">
        <v>0.3</v>
      </c>
    </row>
    <row r="2164" spans="1:5" x14ac:dyDescent="0.2">
      <c r="A2164" s="460"/>
      <c r="B2164" s="460"/>
      <c r="C2164" s="460" t="s">
        <v>715</v>
      </c>
      <c r="D2164" s="463">
        <v>436.43799999999999</v>
      </c>
      <c r="E2164" s="463">
        <v>1.347</v>
      </c>
    </row>
    <row r="2165" spans="1:5" x14ac:dyDescent="0.2">
      <c r="A2165" s="460"/>
      <c r="B2165" s="460"/>
      <c r="C2165" s="460" t="s">
        <v>724</v>
      </c>
      <c r="D2165" s="463">
        <v>996.10500000000002</v>
      </c>
      <c r="E2165" s="463">
        <v>17.454000000000001</v>
      </c>
    </row>
    <row r="2166" spans="1:5" s="334" customFormat="1" ht="12.75" customHeight="1" x14ac:dyDescent="0.2">
      <c r="A2166" s="571" t="s">
        <v>985</v>
      </c>
      <c r="B2166" s="572"/>
      <c r="C2166" s="573"/>
      <c r="D2166" s="574"/>
      <c r="E2166" s="574" t="s">
        <v>1578</v>
      </c>
    </row>
    <row r="2167" spans="1:5" x14ac:dyDescent="0.2">
      <c r="A2167" s="460"/>
      <c r="B2167" s="460"/>
      <c r="C2167" s="460" t="s">
        <v>691</v>
      </c>
      <c r="D2167" s="463">
        <v>47011.603999999999</v>
      </c>
      <c r="E2167" s="463">
        <v>8633.7129999999997</v>
      </c>
    </row>
    <row r="2168" spans="1:5" x14ac:dyDescent="0.2">
      <c r="A2168" s="460"/>
      <c r="B2168" s="460"/>
      <c r="C2168" s="460" t="s">
        <v>742</v>
      </c>
      <c r="D2168" s="463">
        <v>160.47499999999999</v>
      </c>
      <c r="E2168" s="463">
        <v>2.9769999999999999</v>
      </c>
    </row>
    <row r="2169" spans="1:5" x14ac:dyDescent="0.2">
      <c r="A2169" s="460"/>
      <c r="B2169" s="460"/>
      <c r="C2169" s="460" t="s">
        <v>725</v>
      </c>
      <c r="D2169" s="463">
        <v>150.749</v>
      </c>
      <c r="E2169" s="463">
        <v>14.401</v>
      </c>
    </row>
    <row r="2170" spans="1:5" x14ac:dyDescent="0.2">
      <c r="A2170" s="460"/>
      <c r="B2170" s="460"/>
      <c r="C2170" s="460" t="s">
        <v>728</v>
      </c>
      <c r="D2170" s="463">
        <v>1274.241</v>
      </c>
      <c r="E2170" s="463">
        <v>21.702999999999999</v>
      </c>
    </row>
    <row r="2171" spans="1:5" x14ac:dyDescent="0.2">
      <c r="A2171" s="460"/>
      <c r="B2171" s="460"/>
      <c r="C2171" s="460" t="s">
        <v>716</v>
      </c>
      <c r="D2171" s="463">
        <v>7753.8950000000004</v>
      </c>
      <c r="E2171" s="463">
        <v>108.271</v>
      </c>
    </row>
    <row r="2172" spans="1:5" x14ac:dyDescent="0.2">
      <c r="A2172" s="460"/>
      <c r="B2172" s="460"/>
      <c r="C2172" s="460" t="s">
        <v>749</v>
      </c>
      <c r="D2172" s="463">
        <v>29.033000000000001</v>
      </c>
      <c r="E2172" s="463">
        <v>6.4000000000000001E-2</v>
      </c>
    </row>
    <row r="2173" spans="1:5" x14ac:dyDescent="0.2">
      <c r="A2173" s="460"/>
      <c r="B2173" s="460"/>
      <c r="C2173" s="460" t="s">
        <v>806</v>
      </c>
      <c r="D2173" s="463">
        <v>2250.8220000000001</v>
      </c>
      <c r="E2173" s="463">
        <v>26.175000000000001</v>
      </c>
    </row>
    <row r="2174" spans="1:5" x14ac:dyDescent="0.2">
      <c r="A2174" s="460"/>
      <c r="B2174" s="460"/>
      <c r="C2174" s="460" t="s">
        <v>717</v>
      </c>
      <c r="D2174" s="463">
        <v>603.755</v>
      </c>
      <c r="E2174" s="463">
        <v>27.971</v>
      </c>
    </row>
    <row r="2175" spans="1:5" x14ac:dyDescent="0.2">
      <c r="A2175" s="460"/>
      <c r="B2175" s="460"/>
      <c r="C2175" s="460" t="s">
        <v>737</v>
      </c>
      <c r="D2175" s="463">
        <v>7605.2470000000003</v>
      </c>
      <c r="E2175" s="463">
        <v>544.45899999999995</v>
      </c>
    </row>
    <row r="2176" spans="1:5" x14ac:dyDescent="0.2">
      <c r="A2176" s="460"/>
      <c r="B2176" s="460"/>
      <c r="C2176" s="460" t="s">
        <v>718</v>
      </c>
      <c r="D2176" s="463">
        <v>4.024</v>
      </c>
      <c r="E2176" s="463">
        <v>0.22</v>
      </c>
    </row>
    <row r="2177" spans="1:5" x14ac:dyDescent="0.2">
      <c r="A2177" s="460">
        <v>4823905000</v>
      </c>
      <c r="B2177" s="460" t="s">
        <v>909</v>
      </c>
      <c r="C2177" s="460" t="s">
        <v>698</v>
      </c>
      <c r="D2177" s="463">
        <v>941.39</v>
      </c>
      <c r="E2177" s="463">
        <v>37.997999999999998</v>
      </c>
    </row>
    <row r="2178" spans="1:5" x14ac:dyDescent="0.2">
      <c r="A2178" s="460"/>
      <c r="B2178" s="460"/>
      <c r="C2178" s="460" t="s">
        <v>749</v>
      </c>
      <c r="D2178" s="463">
        <v>3614.05</v>
      </c>
      <c r="E2178" s="463">
        <v>161.476</v>
      </c>
    </row>
    <row r="2179" spans="1:5" x14ac:dyDescent="0.2">
      <c r="A2179" s="460">
        <v>4823906000</v>
      </c>
      <c r="B2179" s="460" t="s">
        <v>674</v>
      </c>
      <c r="C2179" s="460" t="s">
        <v>707</v>
      </c>
      <c r="D2179" s="463">
        <v>15.55</v>
      </c>
      <c r="E2179" s="463">
        <v>1.268</v>
      </c>
    </row>
    <row r="2180" spans="1:5" x14ac:dyDescent="0.2">
      <c r="A2180" s="460"/>
      <c r="B2180" s="460"/>
      <c r="C2180" s="460" t="s">
        <v>733</v>
      </c>
      <c r="D2180" s="463">
        <v>2.3940000000000001</v>
      </c>
      <c r="E2180" s="463">
        <v>1.4999999999999999E-2</v>
      </c>
    </row>
    <row r="2181" spans="1:5" x14ac:dyDescent="0.2">
      <c r="A2181" s="460"/>
      <c r="B2181" s="460"/>
      <c r="C2181" s="460" t="s">
        <v>692</v>
      </c>
      <c r="D2181" s="463">
        <v>190.45099999999999</v>
      </c>
      <c r="E2181" s="463">
        <v>23.728999999999999</v>
      </c>
    </row>
    <row r="2182" spans="1:5" x14ac:dyDescent="0.2">
      <c r="A2182" s="460"/>
      <c r="B2182" s="460"/>
      <c r="C2182" s="460" t="s">
        <v>698</v>
      </c>
      <c r="D2182" s="463">
        <v>5777.3010000000004</v>
      </c>
      <c r="E2182" s="463">
        <v>1262.9259999999999</v>
      </c>
    </row>
    <row r="2183" spans="1:5" x14ac:dyDescent="0.2">
      <c r="A2183" s="460"/>
      <c r="B2183" s="460"/>
      <c r="C2183" s="460" t="s">
        <v>705</v>
      </c>
      <c r="D2183" s="463">
        <v>173.34299999999999</v>
      </c>
      <c r="E2183" s="463">
        <v>9.7620000000000005</v>
      </c>
    </row>
    <row r="2184" spans="1:5" x14ac:dyDescent="0.2">
      <c r="A2184" s="460"/>
      <c r="B2184" s="460"/>
      <c r="C2184" s="460" t="s">
        <v>687</v>
      </c>
      <c r="D2184" s="463">
        <v>2498.297</v>
      </c>
      <c r="E2184" s="463">
        <v>150.541</v>
      </c>
    </row>
    <row r="2185" spans="1:5" x14ac:dyDescent="0.2">
      <c r="A2185" s="460"/>
      <c r="B2185" s="460"/>
      <c r="C2185" s="460" t="s">
        <v>720</v>
      </c>
      <c r="D2185" s="463">
        <v>834.63499999999999</v>
      </c>
      <c r="E2185" s="463">
        <v>54.838999999999999</v>
      </c>
    </row>
    <row r="2186" spans="1:5" x14ac:dyDescent="0.2">
      <c r="A2186" s="460"/>
      <c r="B2186" s="460"/>
      <c r="C2186" s="460" t="s">
        <v>746</v>
      </c>
      <c r="D2186" s="463">
        <v>27.763000000000002</v>
      </c>
      <c r="E2186" s="463">
        <v>5.5979999999999999</v>
      </c>
    </row>
    <row r="2187" spans="1:5" x14ac:dyDescent="0.2">
      <c r="A2187" s="460"/>
      <c r="B2187" s="460"/>
      <c r="C2187" s="460" t="s">
        <v>702</v>
      </c>
      <c r="D2187" s="463">
        <v>501.39400000000001</v>
      </c>
      <c r="E2187" s="463">
        <v>63.860999999999997</v>
      </c>
    </row>
    <row r="2188" spans="1:5" x14ac:dyDescent="0.2">
      <c r="A2188" s="460"/>
      <c r="B2188" s="460"/>
      <c r="C2188" s="460" t="s">
        <v>740</v>
      </c>
      <c r="D2188" s="463">
        <v>736.04100000000005</v>
      </c>
      <c r="E2188" s="463">
        <v>3.4159999999999999</v>
      </c>
    </row>
    <row r="2189" spans="1:5" x14ac:dyDescent="0.2">
      <c r="A2189" s="460">
        <v>4823909010</v>
      </c>
      <c r="B2189" s="460" t="s">
        <v>983</v>
      </c>
      <c r="C2189" s="460" t="s">
        <v>741</v>
      </c>
      <c r="D2189" s="463">
        <v>388.73399999999998</v>
      </c>
      <c r="E2189" s="463">
        <v>2.16</v>
      </c>
    </row>
    <row r="2190" spans="1:5" x14ac:dyDescent="0.2">
      <c r="A2190" s="460"/>
      <c r="B2190" s="460"/>
      <c r="C2190" s="460" t="s">
        <v>692</v>
      </c>
      <c r="D2190" s="463">
        <v>2464.614</v>
      </c>
      <c r="E2190" s="463">
        <v>995.78899999999999</v>
      </c>
    </row>
    <row r="2191" spans="1:5" x14ac:dyDescent="0.2">
      <c r="A2191" s="460"/>
      <c r="B2191" s="460"/>
      <c r="C2191" s="460" t="s">
        <v>698</v>
      </c>
      <c r="D2191" s="463">
        <v>7807.1019999999999</v>
      </c>
      <c r="E2191" s="463">
        <v>2187.9349999999999</v>
      </c>
    </row>
    <row r="2192" spans="1:5" x14ac:dyDescent="0.2">
      <c r="A2192" s="460"/>
      <c r="B2192" s="460"/>
      <c r="C2192" s="460" t="s">
        <v>687</v>
      </c>
      <c r="D2192" s="463">
        <v>134.15600000000001</v>
      </c>
      <c r="E2192" s="463">
        <v>0.72899999999999998</v>
      </c>
    </row>
    <row r="2193" spans="1:5" x14ac:dyDescent="0.2">
      <c r="A2193" s="460"/>
      <c r="B2193" s="460"/>
      <c r="C2193" s="460" t="s">
        <v>691</v>
      </c>
      <c r="D2193" s="463">
        <v>101.82</v>
      </c>
      <c r="E2193" s="463">
        <v>0.55300000000000005</v>
      </c>
    </row>
    <row r="2194" spans="1:5" x14ac:dyDescent="0.2">
      <c r="A2194" s="460"/>
      <c r="B2194" s="460"/>
      <c r="C2194" s="460" t="s">
        <v>716</v>
      </c>
      <c r="D2194" s="463">
        <v>168.107</v>
      </c>
      <c r="E2194" s="463">
        <v>3.4710000000000001</v>
      </c>
    </row>
    <row r="2195" spans="1:5" x14ac:dyDescent="0.2">
      <c r="A2195" s="460">
        <v>4823909020</v>
      </c>
      <c r="B2195" s="460" t="s">
        <v>675</v>
      </c>
      <c r="C2195" s="460" t="s">
        <v>695</v>
      </c>
      <c r="D2195" s="463">
        <v>3669.962</v>
      </c>
      <c r="E2195" s="463">
        <v>262.2</v>
      </c>
    </row>
    <row r="2196" spans="1:5" x14ac:dyDescent="0.2">
      <c r="A2196" s="460"/>
      <c r="B2196" s="460"/>
      <c r="C2196" s="460" t="s">
        <v>687</v>
      </c>
      <c r="D2196" s="463">
        <v>2542.9119999999998</v>
      </c>
      <c r="E2196" s="463">
        <v>155.04</v>
      </c>
    </row>
    <row r="2197" spans="1:5" x14ac:dyDescent="0.2">
      <c r="A2197" s="460"/>
      <c r="B2197" s="460"/>
      <c r="C2197" s="460" t="s">
        <v>702</v>
      </c>
      <c r="D2197" s="463">
        <v>25.82</v>
      </c>
      <c r="E2197" s="463">
        <v>3.5649999999999999</v>
      </c>
    </row>
    <row r="2198" spans="1:5" x14ac:dyDescent="0.2">
      <c r="A2198" s="460">
        <v>4823909030</v>
      </c>
      <c r="B2198" s="460" t="s">
        <v>926</v>
      </c>
      <c r="C2198" s="460" t="s">
        <v>698</v>
      </c>
      <c r="D2198" s="463">
        <v>62.438000000000002</v>
      </c>
      <c r="E2198" s="463">
        <v>14.449</v>
      </c>
    </row>
    <row r="2199" spans="1:5" x14ac:dyDescent="0.2">
      <c r="A2199" s="460">
        <v>4823909070</v>
      </c>
      <c r="B2199" s="460" t="s">
        <v>1238</v>
      </c>
      <c r="C2199" s="460" t="s">
        <v>698</v>
      </c>
      <c r="D2199" s="463">
        <v>8.2759999999999998</v>
      </c>
      <c r="E2199" s="463">
        <v>0.76100000000000001</v>
      </c>
    </row>
    <row r="2200" spans="1:5" x14ac:dyDescent="0.2">
      <c r="A2200" s="460">
        <v>4823909091</v>
      </c>
      <c r="B2200" s="460" t="s">
        <v>676</v>
      </c>
      <c r="C2200" s="460" t="s">
        <v>707</v>
      </c>
      <c r="D2200" s="463">
        <v>184.54499999999999</v>
      </c>
      <c r="E2200" s="463">
        <v>35.24</v>
      </c>
    </row>
    <row r="2201" spans="1:5" x14ac:dyDescent="0.2">
      <c r="A2201" s="460"/>
      <c r="B2201" s="460"/>
      <c r="C2201" s="460" t="s">
        <v>698</v>
      </c>
      <c r="D2201" s="463">
        <v>2982.8620000000001</v>
      </c>
      <c r="E2201" s="463">
        <v>10093.26</v>
      </c>
    </row>
    <row r="2202" spans="1:5" s="334" customFormat="1" ht="12.75" customHeight="1" x14ac:dyDescent="0.2">
      <c r="A2202" s="571" t="s">
        <v>985</v>
      </c>
      <c r="B2202" s="572"/>
      <c r="C2202" s="573"/>
      <c r="D2202" s="574"/>
      <c r="E2202" s="574" t="s">
        <v>1578</v>
      </c>
    </row>
    <row r="2203" spans="1:5" x14ac:dyDescent="0.2">
      <c r="A2203" s="460"/>
      <c r="B2203" s="460"/>
      <c r="C2203" s="460" t="s">
        <v>705</v>
      </c>
      <c r="D2203" s="463">
        <v>293.74099999999999</v>
      </c>
      <c r="E2203" s="463">
        <v>10.034000000000001</v>
      </c>
    </row>
    <row r="2204" spans="1:5" x14ac:dyDescent="0.2">
      <c r="A2204" s="460">
        <v>4823909099</v>
      </c>
      <c r="B2204" s="460" t="s">
        <v>677</v>
      </c>
      <c r="C2204" s="460" t="s">
        <v>707</v>
      </c>
      <c r="D2204" s="463">
        <v>144982.47899999999</v>
      </c>
      <c r="E2204" s="463">
        <v>6966.49</v>
      </c>
    </row>
    <row r="2205" spans="1:5" x14ac:dyDescent="0.2">
      <c r="A2205" s="460"/>
      <c r="B2205" s="460"/>
      <c r="C2205" s="460" t="s">
        <v>696</v>
      </c>
      <c r="D2205" s="463">
        <v>73776.448000000004</v>
      </c>
      <c r="E2205" s="463">
        <v>58126.953999999998</v>
      </c>
    </row>
    <row r="2206" spans="1:5" x14ac:dyDescent="0.2">
      <c r="A2206" s="460"/>
      <c r="B2206" s="460"/>
      <c r="C2206" s="460" t="s">
        <v>708</v>
      </c>
      <c r="D2206" s="463">
        <v>19330.436000000002</v>
      </c>
      <c r="E2206" s="463">
        <v>17846</v>
      </c>
    </row>
    <row r="2207" spans="1:5" x14ac:dyDescent="0.2">
      <c r="A2207" s="460"/>
      <c r="B2207" s="460"/>
      <c r="C2207" s="460" t="s">
        <v>706</v>
      </c>
      <c r="D2207" s="463">
        <v>127.143</v>
      </c>
      <c r="E2207" s="463">
        <v>112.991</v>
      </c>
    </row>
    <row r="2208" spans="1:5" x14ac:dyDescent="0.2">
      <c r="A2208" s="460"/>
      <c r="B2208" s="460"/>
      <c r="C2208" s="460" t="s">
        <v>729</v>
      </c>
      <c r="D2208" s="463">
        <v>61707.207999999999</v>
      </c>
      <c r="E2208" s="463">
        <v>133956</v>
      </c>
    </row>
    <row r="2209" spans="1:5" x14ac:dyDescent="0.2">
      <c r="A2209" s="460"/>
      <c r="B2209" s="460"/>
      <c r="C2209" s="460" t="s">
        <v>733</v>
      </c>
      <c r="D2209" s="463">
        <v>89751.718999999997</v>
      </c>
      <c r="E2209" s="463">
        <v>4599.5389999999998</v>
      </c>
    </row>
    <row r="2210" spans="1:5" x14ac:dyDescent="0.2">
      <c r="A2210" s="460"/>
      <c r="B2210" s="460"/>
      <c r="C2210" s="460" t="s">
        <v>697</v>
      </c>
      <c r="D2210" s="463">
        <v>5132.5159999999996</v>
      </c>
      <c r="E2210" s="463">
        <v>164.679</v>
      </c>
    </row>
    <row r="2211" spans="1:5" x14ac:dyDescent="0.2">
      <c r="A2211" s="460"/>
      <c r="B2211" s="460"/>
      <c r="C2211" s="460" t="s">
        <v>692</v>
      </c>
      <c r="D2211" s="463">
        <v>1189962.6710000001</v>
      </c>
      <c r="E2211" s="463">
        <v>1076919.726</v>
      </c>
    </row>
    <row r="2212" spans="1:5" x14ac:dyDescent="0.2">
      <c r="A2212" s="460"/>
      <c r="B2212" s="460"/>
      <c r="C2212" s="460" t="s">
        <v>698</v>
      </c>
      <c r="D2212" s="463">
        <v>983680.62399999995</v>
      </c>
      <c r="E2212" s="463">
        <v>588246.12600000005</v>
      </c>
    </row>
    <row r="2213" spans="1:5" x14ac:dyDescent="0.2">
      <c r="A2213" s="460"/>
      <c r="B2213" s="460"/>
      <c r="C2213" s="460" t="s">
        <v>695</v>
      </c>
      <c r="D2213" s="463">
        <v>17118.594000000001</v>
      </c>
      <c r="E2213" s="463">
        <v>5520.8329999999996</v>
      </c>
    </row>
    <row r="2214" spans="1:5" x14ac:dyDescent="0.2">
      <c r="A2214" s="460"/>
      <c r="B2214" s="460"/>
      <c r="C2214" s="460" t="s">
        <v>705</v>
      </c>
      <c r="D2214" s="463">
        <v>22563.456999999999</v>
      </c>
      <c r="E2214" s="463">
        <v>3600.39</v>
      </c>
    </row>
    <row r="2215" spans="1:5" x14ac:dyDescent="0.2">
      <c r="A2215" s="460"/>
      <c r="B2215" s="460"/>
      <c r="C2215" s="460" t="s">
        <v>710</v>
      </c>
      <c r="D2215" s="463">
        <v>1508.634</v>
      </c>
      <c r="E2215" s="463">
        <v>134.99299999999999</v>
      </c>
    </row>
    <row r="2216" spans="1:5" x14ac:dyDescent="0.2">
      <c r="A2216" s="460"/>
      <c r="B2216" s="460"/>
      <c r="C2216" s="460" t="s">
        <v>700</v>
      </c>
      <c r="D2216" s="463">
        <v>1483284.088</v>
      </c>
      <c r="E2216" s="463">
        <v>1297240.3389999999</v>
      </c>
    </row>
    <row r="2217" spans="1:5" x14ac:dyDescent="0.2">
      <c r="A2217" s="460"/>
      <c r="B2217" s="460"/>
      <c r="C2217" s="460" t="s">
        <v>689</v>
      </c>
      <c r="D2217" s="463">
        <v>22489.228999999999</v>
      </c>
      <c r="E2217" s="463">
        <v>1870.068</v>
      </c>
    </row>
    <row r="2218" spans="1:5" x14ac:dyDescent="0.2">
      <c r="A2218" s="460"/>
      <c r="B2218" s="460"/>
      <c r="C2218" s="460" t="s">
        <v>687</v>
      </c>
      <c r="D2218" s="463">
        <v>358510.96399999998</v>
      </c>
      <c r="E2218" s="463">
        <v>32111.871999999999</v>
      </c>
    </row>
    <row r="2219" spans="1:5" x14ac:dyDescent="0.2">
      <c r="A2219" s="460"/>
      <c r="B2219" s="460"/>
      <c r="C2219" s="460" t="s">
        <v>701</v>
      </c>
      <c r="D2219" s="463">
        <v>5723.19</v>
      </c>
      <c r="E2219" s="463">
        <v>360</v>
      </c>
    </row>
    <row r="2220" spans="1:5" x14ac:dyDescent="0.2">
      <c r="A2220" s="460"/>
      <c r="B2220" s="460"/>
      <c r="C2220" s="460" t="s">
        <v>693</v>
      </c>
      <c r="D2220" s="463">
        <v>20305.5</v>
      </c>
      <c r="E2220" s="463">
        <v>23280.324000000001</v>
      </c>
    </row>
    <row r="2221" spans="1:5" x14ac:dyDescent="0.2">
      <c r="A2221" s="460"/>
      <c r="B2221" s="460"/>
      <c r="C2221" s="460" t="s">
        <v>720</v>
      </c>
      <c r="D2221" s="463">
        <v>827.34199999999998</v>
      </c>
      <c r="E2221" s="463">
        <v>24.97</v>
      </c>
    </row>
    <row r="2222" spans="1:5" x14ac:dyDescent="0.2">
      <c r="A2222" s="460"/>
      <c r="B2222" s="460"/>
      <c r="C2222" s="460" t="s">
        <v>746</v>
      </c>
      <c r="D2222" s="463">
        <v>330.47300000000001</v>
      </c>
      <c r="E2222" s="463">
        <v>9.9269999999999996</v>
      </c>
    </row>
    <row r="2223" spans="1:5" x14ac:dyDescent="0.2">
      <c r="A2223" s="460"/>
      <c r="B2223" s="460"/>
      <c r="C2223" s="460" t="s">
        <v>721</v>
      </c>
      <c r="D2223" s="463">
        <v>1195.693</v>
      </c>
      <c r="E2223" s="463">
        <v>25.76</v>
      </c>
    </row>
    <row r="2224" spans="1:5" x14ac:dyDescent="0.2">
      <c r="A2224" s="460"/>
      <c r="B2224" s="460"/>
      <c r="C2224" s="460" t="s">
        <v>712</v>
      </c>
      <c r="D2224" s="463">
        <v>268702.217</v>
      </c>
      <c r="E2224" s="463">
        <v>150838.17600000001</v>
      </c>
    </row>
    <row r="2225" spans="1:5" x14ac:dyDescent="0.2">
      <c r="A2225" s="460"/>
      <c r="B2225" s="460"/>
      <c r="C2225" s="460" t="s">
        <v>702</v>
      </c>
      <c r="D2225" s="463">
        <v>69371.832999999999</v>
      </c>
      <c r="E2225" s="463">
        <v>2162.0970000000002</v>
      </c>
    </row>
    <row r="2226" spans="1:5" x14ac:dyDescent="0.2">
      <c r="A2226" s="460"/>
      <c r="B2226" s="460"/>
      <c r="C2226" s="460" t="s">
        <v>801</v>
      </c>
      <c r="D2226" s="463">
        <v>75.853999999999999</v>
      </c>
      <c r="E2226" s="463">
        <v>6.2880000000000003</v>
      </c>
    </row>
    <row r="2227" spans="1:5" x14ac:dyDescent="0.2">
      <c r="A2227" s="460"/>
      <c r="B2227" s="460"/>
      <c r="C2227" s="460" t="s">
        <v>713</v>
      </c>
      <c r="D2227" s="463">
        <v>7220</v>
      </c>
      <c r="E2227" s="463">
        <v>150</v>
      </c>
    </row>
    <row r="2228" spans="1:5" x14ac:dyDescent="0.2">
      <c r="A2228" s="460"/>
      <c r="B2228" s="460"/>
      <c r="C2228" s="460" t="s">
        <v>688</v>
      </c>
      <c r="D2228" s="463">
        <v>47644.307000000001</v>
      </c>
      <c r="E2228" s="463">
        <v>19997.884999999998</v>
      </c>
    </row>
    <row r="2229" spans="1:5" x14ac:dyDescent="0.2">
      <c r="A2229" s="460"/>
      <c r="B2229" s="460"/>
      <c r="C2229" s="460" t="s">
        <v>715</v>
      </c>
      <c r="D2229" s="463">
        <v>56405.256999999998</v>
      </c>
      <c r="E2229" s="463">
        <v>59500.406000000003</v>
      </c>
    </row>
    <row r="2230" spans="1:5" x14ac:dyDescent="0.2">
      <c r="A2230" s="460"/>
      <c r="B2230" s="460"/>
      <c r="C2230" s="460" t="s">
        <v>723</v>
      </c>
      <c r="D2230" s="463">
        <v>9.4190000000000005</v>
      </c>
      <c r="E2230" s="463">
        <v>0.5</v>
      </c>
    </row>
    <row r="2231" spans="1:5" x14ac:dyDescent="0.2">
      <c r="A2231" s="460"/>
      <c r="B2231" s="460"/>
      <c r="C2231" s="460" t="s">
        <v>855</v>
      </c>
      <c r="D2231" s="463">
        <v>12410.982</v>
      </c>
      <c r="E2231" s="463">
        <v>650</v>
      </c>
    </row>
    <row r="2232" spans="1:5" x14ac:dyDescent="0.2">
      <c r="A2232" s="460"/>
      <c r="B2232" s="460"/>
      <c r="C2232" s="460" t="s">
        <v>724</v>
      </c>
      <c r="D2232" s="463">
        <v>6240.7370000000001</v>
      </c>
      <c r="E2232" s="463">
        <v>97.59</v>
      </c>
    </row>
    <row r="2233" spans="1:5" x14ac:dyDescent="0.2">
      <c r="A2233" s="460"/>
      <c r="B2233" s="460"/>
      <c r="C2233" s="460" t="s">
        <v>719</v>
      </c>
      <c r="D2233" s="463">
        <v>452.68900000000002</v>
      </c>
      <c r="E2233" s="463">
        <v>7</v>
      </c>
    </row>
    <row r="2234" spans="1:5" x14ac:dyDescent="0.2">
      <c r="A2234" s="460"/>
      <c r="B2234" s="460"/>
      <c r="C2234" s="460" t="s">
        <v>691</v>
      </c>
      <c r="D2234" s="463">
        <v>29987.289000000001</v>
      </c>
      <c r="E2234" s="463">
        <v>817.928</v>
      </c>
    </row>
    <row r="2235" spans="1:5" x14ac:dyDescent="0.2">
      <c r="A2235" s="460"/>
      <c r="B2235" s="460"/>
      <c r="C2235" s="460" t="s">
        <v>742</v>
      </c>
      <c r="D2235" s="463">
        <v>127.04300000000001</v>
      </c>
      <c r="E2235" s="463">
        <v>2.5</v>
      </c>
    </row>
    <row r="2236" spans="1:5" x14ac:dyDescent="0.2">
      <c r="A2236" s="460"/>
      <c r="B2236" s="460"/>
      <c r="C2236" s="460" t="s">
        <v>728</v>
      </c>
      <c r="D2236" s="463">
        <v>120</v>
      </c>
      <c r="E2236" s="463">
        <v>8.2370000000000001</v>
      </c>
    </row>
    <row r="2237" spans="1:5" x14ac:dyDescent="0.2">
      <c r="A2237" s="460"/>
      <c r="B2237" s="460"/>
      <c r="C2237" s="460" t="s">
        <v>716</v>
      </c>
      <c r="D2237" s="463">
        <v>65598.054000000004</v>
      </c>
      <c r="E2237" s="463">
        <v>874.45799999999997</v>
      </c>
    </row>
    <row r="2238" spans="1:5" s="334" customFormat="1" ht="12.75" customHeight="1" x14ac:dyDescent="0.2">
      <c r="A2238" s="571" t="s">
        <v>985</v>
      </c>
      <c r="B2238" s="572"/>
      <c r="C2238" s="573"/>
      <c r="D2238" s="574"/>
      <c r="E2238" s="574" t="s">
        <v>1578</v>
      </c>
    </row>
    <row r="2239" spans="1:5" x14ac:dyDescent="0.2">
      <c r="A2239" s="460"/>
      <c r="B2239" s="460"/>
      <c r="C2239" s="460" t="s">
        <v>749</v>
      </c>
      <c r="D2239" s="463">
        <v>34588.199999999997</v>
      </c>
      <c r="E2239" s="463">
        <v>677.12400000000002</v>
      </c>
    </row>
    <row r="2240" spans="1:5" x14ac:dyDescent="0.2">
      <c r="A2240" s="460"/>
      <c r="B2240" s="460"/>
      <c r="C2240" s="460" t="s">
        <v>806</v>
      </c>
      <c r="D2240" s="463">
        <v>91.751999999999995</v>
      </c>
      <c r="E2240" s="463">
        <v>0.59799999999999998</v>
      </c>
    </row>
    <row r="2241" spans="1:5" x14ac:dyDescent="0.2">
      <c r="A2241" s="460"/>
      <c r="B2241" s="460"/>
      <c r="C2241" s="460" t="s">
        <v>717</v>
      </c>
      <c r="D2241" s="463">
        <v>30127.267</v>
      </c>
      <c r="E2241" s="463">
        <v>6877.1859999999997</v>
      </c>
    </row>
    <row r="2242" spans="1:5" x14ac:dyDescent="0.2">
      <c r="A2242" s="460"/>
      <c r="B2242" s="460"/>
      <c r="C2242" s="460" t="s">
        <v>737</v>
      </c>
      <c r="D2242" s="463">
        <v>49.920999999999999</v>
      </c>
      <c r="E2242" s="463">
        <v>1.9219999999999999</v>
      </c>
    </row>
    <row r="2243" spans="1:5" x14ac:dyDescent="0.2">
      <c r="A2243" s="460"/>
      <c r="B2243" s="460"/>
      <c r="C2243" s="460" t="s">
        <v>718</v>
      </c>
      <c r="D2243" s="463">
        <v>486.76600000000002</v>
      </c>
      <c r="E2243" s="463">
        <v>58.531999999999996</v>
      </c>
    </row>
    <row r="2244" spans="1:5" x14ac:dyDescent="0.2">
      <c r="A2244" s="460"/>
      <c r="B2244" s="460"/>
      <c r="C2244" s="460"/>
      <c r="D2244" s="463"/>
      <c r="E2244" s="463"/>
    </row>
    <row r="2245" spans="1:5" x14ac:dyDescent="0.2">
      <c r="A2245" s="460"/>
      <c r="B2245" s="495" t="s">
        <v>1286</v>
      </c>
      <c r="C2245" s="460"/>
      <c r="D2245" s="496">
        <f>SUM(D2246:D2468)</f>
        <v>88643702.588999957</v>
      </c>
      <c r="E2245" s="496">
        <f>SUM(E2246:E2468)</f>
        <v>51366711.893999986</v>
      </c>
    </row>
    <row r="2246" spans="1:5" x14ac:dyDescent="0.2">
      <c r="A2246" s="460">
        <v>9401610000</v>
      </c>
      <c r="B2246" s="460" t="s">
        <v>1035</v>
      </c>
      <c r="C2246" s="460" t="s">
        <v>707</v>
      </c>
      <c r="D2246" s="463">
        <v>9625.5910000000003</v>
      </c>
      <c r="E2246" s="463">
        <v>912.274</v>
      </c>
    </row>
    <row r="2247" spans="1:5" x14ac:dyDescent="0.2">
      <c r="A2247" s="460"/>
      <c r="B2247" s="460"/>
      <c r="C2247" s="460" t="s">
        <v>741</v>
      </c>
      <c r="D2247" s="463">
        <v>7760.8209999999999</v>
      </c>
      <c r="E2247" s="463">
        <v>74.602999999999994</v>
      </c>
    </row>
    <row r="2248" spans="1:5" x14ac:dyDescent="0.2">
      <c r="A2248" s="460"/>
      <c r="B2248" s="460"/>
      <c r="C2248" s="460" t="s">
        <v>706</v>
      </c>
      <c r="D2248" s="463">
        <v>30.681000000000001</v>
      </c>
      <c r="E2248" s="463">
        <v>33.585000000000001</v>
      </c>
    </row>
    <row r="2249" spans="1:5" x14ac:dyDescent="0.2">
      <c r="A2249" s="460"/>
      <c r="B2249" s="460"/>
      <c r="C2249" s="460" t="s">
        <v>1239</v>
      </c>
      <c r="D2249" s="463">
        <v>2223.0219999999999</v>
      </c>
      <c r="E2249" s="463">
        <v>214.45400000000001</v>
      </c>
    </row>
    <row r="2250" spans="1:5" x14ac:dyDescent="0.2">
      <c r="A2250" s="460"/>
      <c r="B2250" s="460"/>
      <c r="C2250" s="460" t="s">
        <v>733</v>
      </c>
      <c r="D2250" s="463">
        <v>502424.05499999999</v>
      </c>
      <c r="E2250" s="463">
        <v>37306.953000000001</v>
      </c>
    </row>
    <row r="2251" spans="1:5" x14ac:dyDescent="0.2">
      <c r="A2251" s="460"/>
      <c r="B2251" s="460"/>
      <c r="C2251" s="460" t="s">
        <v>697</v>
      </c>
      <c r="D2251" s="463">
        <v>11884.383</v>
      </c>
      <c r="E2251" s="463">
        <v>1020.248</v>
      </c>
    </row>
    <row r="2252" spans="1:5" x14ac:dyDescent="0.2">
      <c r="A2252" s="460"/>
      <c r="B2252" s="460"/>
      <c r="C2252" s="460" t="s">
        <v>692</v>
      </c>
      <c r="D2252" s="463">
        <v>271779.06199999998</v>
      </c>
      <c r="E2252" s="463">
        <v>53920.644</v>
      </c>
    </row>
    <row r="2253" spans="1:5" x14ac:dyDescent="0.2">
      <c r="A2253" s="460"/>
      <c r="B2253" s="460"/>
      <c r="C2253" s="460" t="s">
        <v>698</v>
      </c>
      <c r="D2253" s="463">
        <v>16180568.995999999</v>
      </c>
      <c r="E2253" s="463">
        <v>3503636.0959999999</v>
      </c>
    </row>
    <row r="2254" spans="1:5" x14ac:dyDescent="0.2">
      <c r="A2254" s="460"/>
      <c r="B2254" s="460"/>
      <c r="C2254" s="460" t="s">
        <v>695</v>
      </c>
      <c r="D2254" s="463">
        <v>31207.942999999999</v>
      </c>
      <c r="E2254" s="463">
        <v>2810.7240000000002</v>
      </c>
    </row>
    <row r="2255" spans="1:5" x14ac:dyDescent="0.2">
      <c r="A2255" s="460"/>
      <c r="B2255" s="460"/>
      <c r="C2255" s="460" t="s">
        <v>705</v>
      </c>
      <c r="D2255" s="463">
        <v>41378.158000000003</v>
      </c>
      <c r="E2255" s="463">
        <v>5759.116</v>
      </c>
    </row>
    <row r="2256" spans="1:5" x14ac:dyDescent="0.2">
      <c r="A2256" s="460"/>
      <c r="B2256" s="460"/>
      <c r="C2256" s="460" t="s">
        <v>811</v>
      </c>
      <c r="D2256" s="463">
        <v>486.79599999999999</v>
      </c>
      <c r="E2256" s="463">
        <v>63.92</v>
      </c>
    </row>
    <row r="2257" spans="1:5" x14ac:dyDescent="0.2">
      <c r="A2257" s="460"/>
      <c r="B2257" s="460"/>
      <c r="C2257" s="460" t="s">
        <v>710</v>
      </c>
      <c r="D2257" s="463">
        <v>6185.1469999999999</v>
      </c>
      <c r="E2257" s="463">
        <v>250.04599999999999</v>
      </c>
    </row>
    <row r="2258" spans="1:5" x14ac:dyDescent="0.2">
      <c r="A2258" s="460"/>
      <c r="B2258" s="460"/>
      <c r="C2258" s="460" t="s">
        <v>700</v>
      </c>
      <c r="D2258" s="463">
        <v>484570.75799999997</v>
      </c>
      <c r="E2258" s="463">
        <v>74460.277000000002</v>
      </c>
    </row>
    <row r="2259" spans="1:5" x14ac:dyDescent="0.2">
      <c r="A2259" s="460"/>
      <c r="B2259" s="460"/>
      <c r="C2259" s="460" t="s">
        <v>803</v>
      </c>
      <c r="D2259" s="463">
        <v>24487.196</v>
      </c>
      <c r="E2259" s="463">
        <v>2536.6860000000001</v>
      </c>
    </row>
    <row r="2260" spans="1:5" x14ac:dyDescent="0.2">
      <c r="A2260" s="460"/>
      <c r="B2260" s="460"/>
      <c r="C2260" s="460" t="s">
        <v>689</v>
      </c>
      <c r="D2260" s="463">
        <v>290630.891</v>
      </c>
      <c r="E2260" s="463">
        <v>21240.704000000002</v>
      </c>
    </row>
    <row r="2261" spans="1:5" x14ac:dyDescent="0.2">
      <c r="A2261" s="460"/>
      <c r="B2261" s="460"/>
      <c r="C2261" s="460" t="s">
        <v>687</v>
      </c>
      <c r="D2261" s="463">
        <v>922067.70900000003</v>
      </c>
      <c r="E2261" s="463">
        <v>69963.335999999996</v>
      </c>
    </row>
    <row r="2262" spans="1:5" x14ac:dyDescent="0.2">
      <c r="A2262" s="460"/>
      <c r="B2262" s="460"/>
      <c r="C2262" s="460" t="s">
        <v>701</v>
      </c>
      <c r="D2262" s="463">
        <v>2786</v>
      </c>
      <c r="E2262" s="463">
        <v>306.39400000000001</v>
      </c>
    </row>
    <row r="2263" spans="1:5" x14ac:dyDescent="0.2">
      <c r="A2263" s="460"/>
      <c r="B2263" s="460"/>
      <c r="C2263" s="460" t="s">
        <v>693</v>
      </c>
      <c r="D2263" s="463">
        <v>23482.553</v>
      </c>
      <c r="E2263" s="463">
        <v>559.03099999999995</v>
      </c>
    </row>
    <row r="2264" spans="1:5" x14ac:dyDescent="0.2">
      <c r="A2264" s="460"/>
      <c r="B2264" s="460"/>
      <c r="C2264" s="460" t="s">
        <v>711</v>
      </c>
      <c r="D2264" s="463">
        <v>18790.544999999998</v>
      </c>
      <c r="E2264" s="463">
        <v>5174.692</v>
      </c>
    </row>
    <row r="2265" spans="1:5" x14ac:dyDescent="0.2">
      <c r="A2265" s="460"/>
      <c r="B2265" s="460"/>
      <c r="C2265" s="460" t="s">
        <v>746</v>
      </c>
      <c r="D2265" s="463">
        <v>59451.366999999998</v>
      </c>
      <c r="E2265" s="463">
        <v>7874.8990000000003</v>
      </c>
    </row>
    <row r="2266" spans="1:5" x14ac:dyDescent="0.2">
      <c r="A2266" s="460"/>
      <c r="B2266" s="460"/>
      <c r="C2266" s="460" t="s">
        <v>748</v>
      </c>
      <c r="D2266" s="463">
        <v>487021.96600000001</v>
      </c>
      <c r="E2266" s="463">
        <v>77205.285999999993</v>
      </c>
    </row>
    <row r="2267" spans="1:5" x14ac:dyDescent="0.2">
      <c r="A2267" s="460"/>
      <c r="B2267" s="460"/>
      <c r="C2267" s="460" t="s">
        <v>712</v>
      </c>
      <c r="D2267" s="463">
        <v>350391.79</v>
      </c>
      <c r="E2267" s="463">
        <v>14442.009</v>
      </c>
    </row>
    <row r="2268" spans="1:5" x14ac:dyDescent="0.2">
      <c r="A2268" s="460"/>
      <c r="B2268" s="460"/>
      <c r="C2268" s="460" t="s">
        <v>702</v>
      </c>
      <c r="D2268" s="463">
        <v>1019.071</v>
      </c>
      <c r="E2268" s="463">
        <v>264.28800000000001</v>
      </c>
    </row>
    <row r="2269" spans="1:5" x14ac:dyDescent="0.2">
      <c r="A2269" s="460"/>
      <c r="B2269" s="460"/>
      <c r="C2269" s="460" t="s">
        <v>801</v>
      </c>
      <c r="D2269" s="463">
        <v>89325.747000000003</v>
      </c>
      <c r="E2269" s="463">
        <v>7808.6419999999998</v>
      </c>
    </row>
    <row r="2270" spans="1:5" x14ac:dyDescent="0.2">
      <c r="A2270" s="460"/>
      <c r="B2270" s="460"/>
      <c r="C2270" s="460" t="s">
        <v>1110</v>
      </c>
      <c r="D2270" s="463">
        <v>4106.2150000000001</v>
      </c>
      <c r="E2270" s="463">
        <v>450.34</v>
      </c>
    </row>
    <row r="2271" spans="1:5" x14ac:dyDescent="0.2">
      <c r="A2271" s="460"/>
      <c r="B2271" s="460"/>
      <c r="C2271" s="460" t="s">
        <v>713</v>
      </c>
      <c r="D2271" s="463">
        <v>2465201.7119999998</v>
      </c>
      <c r="E2271" s="463">
        <v>695179.05900000001</v>
      </c>
    </row>
    <row r="2272" spans="1:5" x14ac:dyDescent="0.2">
      <c r="A2272" s="460"/>
      <c r="B2272" s="460"/>
      <c r="C2272" s="460" t="s">
        <v>688</v>
      </c>
      <c r="D2272" s="463">
        <v>84692.743000000002</v>
      </c>
      <c r="E2272" s="463">
        <v>4368.0569999999998</v>
      </c>
    </row>
    <row r="2273" spans="1:5" x14ac:dyDescent="0.2">
      <c r="A2273" s="460"/>
      <c r="B2273" s="460"/>
      <c r="C2273" s="460" t="s">
        <v>722</v>
      </c>
      <c r="D2273" s="463">
        <v>57217.32</v>
      </c>
      <c r="E2273" s="463">
        <v>2028.221</v>
      </c>
    </row>
    <row r="2274" spans="1:5" s="334" customFormat="1" ht="12.75" customHeight="1" x14ac:dyDescent="0.2">
      <c r="A2274" s="571" t="s">
        <v>985</v>
      </c>
      <c r="B2274" s="572"/>
      <c r="C2274" s="573"/>
      <c r="D2274" s="574"/>
      <c r="E2274" s="574" t="s">
        <v>1578</v>
      </c>
    </row>
    <row r="2275" spans="1:5" x14ac:dyDescent="0.2">
      <c r="A2275" s="460"/>
      <c r="B2275" s="460"/>
      <c r="C2275" s="460" t="s">
        <v>724</v>
      </c>
      <c r="D2275" s="463">
        <v>13485.584999999999</v>
      </c>
      <c r="E2275" s="463">
        <v>2355.7620000000002</v>
      </c>
    </row>
    <row r="2276" spans="1:5" x14ac:dyDescent="0.2">
      <c r="A2276" s="460"/>
      <c r="B2276" s="460"/>
      <c r="C2276" s="460" t="s">
        <v>719</v>
      </c>
      <c r="D2276" s="463">
        <v>1643.44</v>
      </c>
      <c r="E2276" s="463">
        <v>208.494</v>
      </c>
    </row>
    <row r="2277" spans="1:5" x14ac:dyDescent="0.2">
      <c r="A2277" s="460"/>
      <c r="B2277" s="460"/>
      <c r="C2277" s="460" t="s">
        <v>691</v>
      </c>
      <c r="D2277" s="463">
        <v>754.31399999999996</v>
      </c>
      <c r="E2277" s="463">
        <v>19.526</v>
      </c>
    </row>
    <row r="2278" spans="1:5" x14ac:dyDescent="0.2">
      <c r="A2278" s="460"/>
      <c r="B2278" s="460"/>
      <c r="C2278" s="460" t="s">
        <v>742</v>
      </c>
      <c r="D2278" s="463">
        <v>3401.8229999999999</v>
      </c>
      <c r="E2278" s="463">
        <v>246.99799999999999</v>
      </c>
    </row>
    <row r="2279" spans="1:5" x14ac:dyDescent="0.2">
      <c r="A2279" s="460"/>
      <c r="B2279" s="460"/>
      <c r="C2279" s="460" t="s">
        <v>743</v>
      </c>
      <c r="D2279" s="463">
        <v>2285.4110000000001</v>
      </c>
      <c r="E2279" s="463">
        <v>281.15800000000002</v>
      </c>
    </row>
    <row r="2280" spans="1:5" x14ac:dyDescent="0.2">
      <c r="A2280" s="460"/>
      <c r="B2280" s="460"/>
      <c r="C2280" s="460" t="s">
        <v>806</v>
      </c>
      <c r="D2280" s="463">
        <v>1731.539</v>
      </c>
      <c r="E2280" s="463">
        <v>266.197</v>
      </c>
    </row>
    <row r="2281" spans="1:5" x14ac:dyDescent="0.2">
      <c r="A2281" s="460"/>
      <c r="B2281" s="460"/>
      <c r="C2281" s="460" t="s">
        <v>717</v>
      </c>
      <c r="D2281" s="463">
        <v>4778.8639999999996</v>
      </c>
      <c r="E2281" s="463">
        <v>796.10500000000002</v>
      </c>
    </row>
    <row r="2282" spans="1:5" x14ac:dyDescent="0.2">
      <c r="A2282" s="460"/>
      <c r="B2282" s="460"/>
      <c r="C2282" s="460" t="s">
        <v>704</v>
      </c>
      <c r="D2282" s="463">
        <v>4628.6469999999999</v>
      </c>
      <c r="E2282" s="463">
        <v>149.98400000000001</v>
      </c>
    </row>
    <row r="2283" spans="1:5" x14ac:dyDescent="0.2">
      <c r="A2283" s="460"/>
      <c r="B2283" s="460"/>
      <c r="C2283" s="460" t="s">
        <v>718</v>
      </c>
      <c r="D2283" s="463">
        <v>1191546.8740000001</v>
      </c>
      <c r="E2283" s="463">
        <v>157577.386</v>
      </c>
    </row>
    <row r="2284" spans="1:5" x14ac:dyDescent="0.2">
      <c r="A2284" s="460">
        <v>9401690000</v>
      </c>
      <c r="B2284" s="460" t="s">
        <v>1036</v>
      </c>
      <c r="C2284" s="460" t="s">
        <v>707</v>
      </c>
      <c r="D2284" s="463">
        <v>24325.455999999998</v>
      </c>
      <c r="E2284" s="463">
        <v>379.29399999999998</v>
      </c>
    </row>
    <row r="2285" spans="1:5" x14ac:dyDescent="0.2">
      <c r="A2285" s="460"/>
      <c r="B2285" s="460"/>
      <c r="C2285" s="460" t="s">
        <v>696</v>
      </c>
      <c r="D2285" s="463">
        <v>931.75</v>
      </c>
      <c r="E2285" s="463">
        <v>28.817</v>
      </c>
    </row>
    <row r="2286" spans="1:5" x14ac:dyDescent="0.2">
      <c r="A2286" s="460"/>
      <c r="B2286" s="460"/>
      <c r="C2286" s="460" t="s">
        <v>708</v>
      </c>
      <c r="D2286" s="463">
        <v>79.549000000000007</v>
      </c>
      <c r="E2286" s="463">
        <v>36.104999999999997</v>
      </c>
    </row>
    <row r="2287" spans="1:5" x14ac:dyDescent="0.2">
      <c r="A2287" s="460"/>
      <c r="B2287" s="460"/>
      <c r="C2287" s="460" t="s">
        <v>706</v>
      </c>
      <c r="D2287" s="463">
        <v>885.61900000000003</v>
      </c>
      <c r="E2287" s="463">
        <v>456.08300000000003</v>
      </c>
    </row>
    <row r="2288" spans="1:5" x14ac:dyDescent="0.2">
      <c r="A2288" s="460"/>
      <c r="B2288" s="460"/>
      <c r="C2288" s="460" t="s">
        <v>733</v>
      </c>
      <c r="D2288" s="463">
        <v>86810.036999999997</v>
      </c>
      <c r="E2288" s="463">
        <v>5374.5</v>
      </c>
    </row>
    <row r="2289" spans="1:5" x14ac:dyDescent="0.2">
      <c r="A2289" s="460"/>
      <c r="B2289" s="460"/>
      <c r="C2289" s="460" t="s">
        <v>726</v>
      </c>
      <c r="D2289" s="463">
        <v>12099.046</v>
      </c>
      <c r="E2289" s="463">
        <v>925.00599999999997</v>
      </c>
    </row>
    <row r="2290" spans="1:5" x14ac:dyDescent="0.2">
      <c r="A2290" s="460"/>
      <c r="B2290" s="460"/>
      <c r="C2290" s="460" t="s">
        <v>692</v>
      </c>
      <c r="D2290" s="463">
        <v>3010.096</v>
      </c>
      <c r="E2290" s="463">
        <v>82.572000000000003</v>
      </c>
    </row>
    <row r="2291" spans="1:5" x14ac:dyDescent="0.2">
      <c r="A2291" s="460"/>
      <c r="B2291" s="460"/>
      <c r="C2291" s="460" t="s">
        <v>698</v>
      </c>
      <c r="D2291" s="463">
        <v>560113.46400000004</v>
      </c>
      <c r="E2291" s="463">
        <v>111954.711</v>
      </c>
    </row>
    <row r="2292" spans="1:5" x14ac:dyDescent="0.2">
      <c r="A2292" s="460"/>
      <c r="B2292" s="460"/>
      <c r="C2292" s="460" t="s">
        <v>695</v>
      </c>
      <c r="D2292" s="463">
        <v>127.79900000000001</v>
      </c>
      <c r="E2292" s="463">
        <v>1.796</v>
      </c>
    </row>
    <row r="2293" spans="1:5" x14ac:dyDescent="0.2">
      <c r="A2293" s="460"/>
      <c r="B2293" s="460"/>
      <c r="C2293" s="460" t="s">
        <v>710</v>
      </c>
      <c r="D2293" s="463">
        <v>18513.780999999999</v>
      </c>
      <c r="E2293" s="463">
        <v>786.029</v>
      </c>
    </row>
    <row r="2294" spans="1:5" x14ac:dyDescent="0.2">
      <c r="A2294" s="460"/>
      <c r="B2294" s="460"/>
      <c r="C2294" s="460" t="s">
        <v>700</v>
      </c>
      <c r="D2294" s="463">
        <v>166.58199999999999</v>
      </c>
      <c r="E2294" s="463">
        <v>130.79599999999999</v>
      </c>
    </row>
    <row r="2295" spans="1:5" x14ac:dyDescent="0.2">
      <c r="A2295" s="460"/>
      <c r="B2295" s="460"/>
      <c r="C2295" s="460" t="s">
        <v>800</v>
      </c>
      <c r="D2295" s="463">
        <v>2852.7930000000001</v>
      </c>
      <c r="E2295" s="463">
        <v>171.87799999999999</v>
      </c>
    </row>
    <row r="2296" spans="1:5" x14ac:dyDescent="0.2">
      <c r="A2296" s="460"/>
      <c r="B2296" s="460"/>
      <c r="C2296" s="460" t="s">
        <v>803</v>
      </c>
      <c r="D2296" s="463">
        <v>2604.6590000000001</v>
      </c>
      <c r="E2296" s="463">
        <v>155.28</v>
      </c>
    </row>
    <row r="2297" spans="1:5" x14ac:dyDescent="0.2">
      <c r="A2297" s="460"/>
      <c r="B2297" s="460"/>
      <c r="C2297" s="460" t="s">
        <v>689</v>
      </c>
      <c r="D2297" s="463">
        <v>113300.818</v>
      </c>
      <c r="E2297" s="463">
        <v>6291.5280000000002</v>
      </c>
    </row>
    <row r="2298" spans="1:5" x14ac:dyDescent="0.2">
      <c r="A2298" s="460"/>
      <c r="B2298" s="460"/>
      <c r="C2298" s="460" t="s">
        <v>687</v>
      </c>
      <c r="D2298" s="463">
        <v>64419.069000000003</v>
      </c>
      <c r="E2298" s="463">
        <v>4682.4170000000004</v>
      </c>
    </row>
    <row r="2299" spans="1:5" x14ac:dyDescent="0.2">
      <c r="A2299" s="460"/>
      <c r="B2299" s="460"/>
      <c r="C2299" s="460" t="s">
        <v>701</v>
      </c>
      <c r="D2299" s="463">
        <v>7110.5069999999996</v>
      </c>
      <c r="E2299" s="463">
        <v>684.01199999999994</v>
      </c>
    </row>
    <row r="2300" spans="1:5" x14ac:dyDescent="0.2">
      <c r="A2300" s="460"/>
      <c r="B2300" s="460"/>
      <c r="C2300" s="460" t="s">
        <v>693</v>
      </c>
      <c r="D2300" s="463">
        <v>12039.882</v>
      </c>
      <c r="E2300" s="463">
        <v>395.11599999999999</v>
      </c>
    </row>
    <row r="2301" spans="1:5" x14ac:dyDescent="0.2">
      <c r="A2301" s="460"/>
      <c r="B2301" s="460"/>
      <c r="C2301" s="460" t="s">
        <v>746</v>
      </c>
      <c r="D2301" s="463">
        <v>26346.034</v>
      </c>
      <c r="E2301" s="463">
        <v>4677.8249999999998</v>
      </c>
    </row>
    <row r="2302" spans="1:5" x14ac:dyDescent="0.2">
      <c r="A2302" s="460"/>
      <c r="B2302" s="460"/>
      <c r="C2302" s="460" t="s">
        <v>748</v>
      </c>
      <c r="D2302" s="463">
        <v>362705.85700000002</v>
      </c>
      <c r="E2302" s="463">
        <v>40078.972999999998</v>
      </c>
    </row>
    <row r="2303" spans="1:5" x14ac:dyDescent="0.2">
      <c r="A2303" s="460"/>
      <c r="B2303" s="460"/>
      <c r="C2303" s="460" t="s">
        <v>712</v>
      </c>
      <c r="D2303" s="463">
        <v>143061.139</v>
      </c>
      <c r="E2303" s="463">
        <v>8522.1059999999998</v>
      </c>
    </row>
    <row r="2304" spans="1:5" x14ac:dyDescent="0.2">
      <c r="A2304" s="460"/>
      <c r="B2304" s="460"/>
      <c r="C2304" s="460" t="s">
        <v>702</v>
      </c>
      <c r="D2304" s="463">
        <v>5.694</v>
      </c>
      <c r="E2304" s="463">
        <v>7.625</v>
      </c>
    </row>
    <row r="2305" spans="1:5" x14ac:dyDescent="0.2">
      <c r="A2305" s="460"/>
      <c r="B2305" s="460"/>
      <c r="C2305" s="460" t="s">
        <v>944</v>
      </c>
      <c r="D2305" s="463">
        <v>2484.875</v>
      </c>
      <c r="E2305" s="463">
        <v>76.5</v>
      </c>
    </row>
    <row r="2306" spans="1:5" x14ac:dyDescent="0.2">
      <c r="A2306" s="460"/>
      <c r="B2306" s="460"/>
      <c r="C2306" s="460" t="s">
        <v>801</v>
      </c>
      <c r="D2306" s="463">
        <v>2125.252</v>
      </c>
      <c r="E2306" s="463">
        <v>210.52</v>
      </c>
    </row>
    <row r="2307" spans="1:5" x14ac:dyDescent="0.2">
      <c r="A2307" s="460"/>
      <c r="B2307" s="460"/>
      <c r="C2307" s="460" t="s">
        <v>713</v>
      </c>
      <c r="D2307" s="463">
        <v>93935.782000000007</v>
      </c>
      <c r="E2307" s="463">
        <v>32185.887999999999</v>
      </c>
    </row>
    <row r="2308" spans="1:5" x14ac:dyDescent="0.2">
      <c r="A2308" s="460"/>
      <c r="B2308" s="460"/>
      <c r="C2308" s="460" t="s">
        <v>688</v>
      </c>
      <c r="D2308" s="463">
        <v>2122.4029999999998</v>
      </c>
      <c r="E2308" s="463">
        <v>151.809</v>
      </c>
    </row>
    <row r="2309" spans="1:5" x14ac:dyDescent="0.2">
      <c r="A2309" s="460"/>
      <c r="B2309" s="460"/>
      <c r="C2309" s="460" t="s">
        <v>715</v>
      </c>
      <c r="D2309" s="463">
        <v>35.311999999999998</v>
      </c>
      <c r="E2309" s="463">
        <v>21.341999999999999</v>
      </c>
    </row>
    <row r="2310" spans="1:5" s="334" customFormat="1" ht="12.75" customHeight="1" x14ac:dyDescent="0.2">
      <c r="A2310" s="571" t="s">
        <v>985</v>
      </c>
      <c r="B2310" s="572"/>
      <c r="C2310" s="573"/>
      <c r="D2310" s="574"/>
      <c r="E2310" s="574" t="s">
        <v>1578</v>
      </c>
    </row>
    <row r="2311" spans="1:5" x14ac:dyDescent="0.2">
      <c r="A2311" s="460"/>
      <c r="B2311" s="460"/>
      <c r="C2311" s="460" t="s">
        <v>855</v>
      </c>
      <c r="D2311" s="463">
        <v>218.684</v>
      </c>
      <c r="E2311" s="463">
        <v>14.157999999999999</v>
      </c>
    </row>
    <row r="2312" spans="1:5" x14ac:dyDescent="0.2">
      <c r="A2312" s="460"/>
      <c r="B2312" s="460"/>
      <c r="C2312" s="460" t="s">
        <v>724</v>
      </c>
      <c r="D2312" s="463">
        <v>27569.595000000001</v>
      </c>
      <c r="E2312" s="463">
        <v>3278.3809999999999</v>
      </c>
    </row>
    <row r="2313" spans="1:5" x14ac:dyDescent="0.2">
      <c r="A2313" s="460"/>
      <c r="B2313" s="460"/>
      <c r="C2313" s="460" t="s">
        <v>719</v>
      </c>
      <c r="D2313" s="463">
        <v>1289.059</v>
      </c>
      <c r="E2313" s="463">
        <v>78.882000000000005</v>
      </c>
    </row>
    <row r="2314" spans="1:5" x14ac:dyDescent="0.2">
      <c r="A2314" s="460"/>
      <c r="B2314" s="460"/>
      <c r="C2314" s="460" t="s">
        <v>691</v>
      </c>
      <c r="D2314" s="463">
        <v>3260.0329999999999</v>
      </c>
      <c r="E2314" s="463">
        <v>191.06</v>
      </c>
    </row>
    <row r="2315" spans="1:5" x14ac:dyDescent="0.2">
      <c r="A2315" s="460"/>
      <c r="B2315" s="460"/>
      <c r="C2315" s="460" t="s">
        <v>1240</v>
      </c>
      <c r="D2315" s="463">
        <v>75.912000000000006</v>
      </c>
      <c r="E2315" s="463">
        <v>13.441000000000001</v>
      </c>
    </row>
    <row r="2316" spans="1:5" x14ac:dyDescent="0.2">
      <c r="A2316" s="460"/>
      <c r="B2316" s="460"/>
      <c r="C2316" s="460" t="s">
        <v>742</v>
      </c>
      <c r="D2316" s="463">
        <v>8977.3819999999996</v>
      </c>
      <c r="E2316" s="463">
        <v>729.74199999999996</v>
      </c>
    </row>
    <row r="2317" spans="1:5" x14ac:dyDescent="0.2">
      <c r="A2317" s="460"/>
      <c r="B2317" s="460"/>
      <c r="C2317" s="460" t="s">
        <v>743</v>
      </c>
      <c r="D2317" s="463">
        <v>3147.0459999999998</v>
      </c>
      <c r="E2317" s="463">
        <v>237.69800000000001</v>
      </c>
    </row>
    <row r="2318" spans="1:5" x14ac:dyDescent="0.2">
      <c r="A2318" s="460"/>
      <c r="B2318" s="460"/>
      <c r="C2318" s="460" t="s">
        <v>716</v>
      </c>
      <c r="D2318" s="463">
        <v>864.91</v>
      </c>
      <c r="E2318" s="463">
        <v>32.518999999999998</v>
      </c>
    </row>
    <row r="2319" spans="1:5" x14ac:dyDescent="0.2">
      <c r="A2319" s="460"/>
      <c r="B2319" s="460"/>
      <c r="C2319" s="460" t="s">
        <v>806</v>
      </c>
      <c r="D2319" s="463">
        <v>5014.5029999999997</v>
      </c>
      <c r="E2319" s="463">
        <v>1014.558</v>
      </c>
    </row>
    <row r="2320" spans="1:5" x14ac:dyDescent="0.2">
      <c r="A2320" s="460"/>
      <c r="B2320" s="460"/>
      <c r="C2320" s="460" t="s">
        <v>717</v>
      </c>
      <c r="D2320" s="463">
        <v>5.5919999999999996</v>
      </c>
      <c r="E2320" s="463">
        <v>0.84499999999999997</v>
      </c>
    </row>
    <row r="2321" spans="1:5" x14ac:dyDescent="0.2">
      <c r="A2321" s="460"/>
      <c r="B2321" s="460"/>
      <c r="C2321" s="460" t="s">
        <v>737</v>
      </c>
      <c r="D2321" s="463">
        <v>1549.527</v>
      </c>
      <c r="E2321" s="463">
        <v>276.334</v>
      </c>
    </row>
    <row r="2322" spans="1:5" x14ac:dyDescent="0.2">
      <c r="A2322" s="460"/>
      <c r="B2322" s="460"/>
      <c r="C2322" s="460" t="s">
        <v>704</v>
      </c>
      <c r="D2322" s="463">
        <v>9401.902</v>
      </c>
      <c r="E2322" s="463">
        <v>304.65300000000002</v>
      </c>
    </row>
    <row r="2323" spans="1:5" x14ac:dyDescent="0.2">
      <c r="A2323" s="460"/>
      <c r="B2323" s="460"/>
      <c r="C2323" s="460" t="s">
        <v>718</v>
      </c>
      <c r="D2323" s="463">
        <v>169475.57699999999</v>
      </c>
      <c r="E2323" s="463">
        <v>34128.642</v>
      </c>
    </row>
    <row r="2324" spans="1:5" x14ac:dyDescent="0.2">
      <c r="A2324" s="460">
        <v>9403300000</v>
      </c>
      <c r="B2324" s="460" t="s">
        <v>678</v>
      </c>
      <c r="C2324" s="460" t="s">
        <v>707</v>
      </c>
      <c r="D2324" s="463">
        <v>31977.752</v>
      </c>
      <c r="E2324" s="463">
        <v>3210.5050000000001</v>
      </c>
    </row>
    <row r="2325" spans="1:5" x14ac:dyDescent="0.2">
      <c r="A2325" s="460"/>
      <c r="B2325" s="460"/>
      <c r="C2325" s="460" t="s">
        <v>696</v>
      </c>
      <c r="D2325" s="463">
        <v>429949.10499999998</v>
      </c>
      <c r="E2325" s="463">
        <v>45027.074999999997</v>
      </c>
    </row>
    <row r="2326" spans="1:5" x14ac:dyDescent="0.2">
      <c r="A2326" s="460"/>
      <c r="B2326" s="460"/>
      <c r="C2326" s="460" t="s">
        <v>708</v>
      </c>
      <c r="D2326" s="463">
        <v>147.73500000000001</v>
      </c>
      <c r="E2326" s="463">
        <v>67.052999999999997</v>
      </c>
    </row>
    <row r="2327" spans="1:5" x14ac:dyDescent="0.2">
      <c r="A2327" s="460"/>
      <c r="B2327" s="460"/>
      <c r="C2327" s="460" t="s">
        <v>741</v>
      </c>
      <c r="D2327" s="463">
        <v>2159.2159999999999</v>
      </c>
      <c r="E2327" s="463">
        <v>109.96899999999999</v>
      </c>
    </row>
    <row r="2328" spans="1:5" x14ac:dyDescent="0.2">
      <c r="A2328" s="460"/>
      <c r="B2328" s="460"/>
      <c r="C2328" s="460" t="s">
        <v>733</v>
      </c>
      <c r="D2328" s="463">
        <v>233510.913</v>
      </c>
      <c r="E2328" s="463">
        <v>131418.171</v>
      </c>
    </row>
    <row r="2329" spans="1:5" x14ac:dyDescent="0.2">
      <c r="A2329" s="460"/>
      <c r="B2329" s="460"/>
      <c r="C2329" s="460" t="s">
        <v>697</v>
      </c>
      <c r="D2329" s="463">
        <v>38461.449999999997</v>
      </c>
      <c r="E2329" s="463">
        <v>4522.3519999999999</v>
      </c>
    </row>
    <row r="2330" spans="1:5" x14ac:dyDescent="0.2">
      <c r="A2330" s="460"/>
      <c r="B2330" s="460"/>
      <c r="C2330" s="460" t="s">
        <v>692</v>
      </c>
      <c r="D2330" s="463">
        <v>44330.131999999998</v>
      </c>
      <c r="E2330" s="463">
        <v>2529.665</v>
      </c>
    </row>
    <row r="2331" spans="1:5" x14ac:dyDescent="0.2">
      <c r="A2331" s="460"/>
      <c r="B2331" s="460"/>
      <c r="C2331" s="460" t="s">
        <v>698</v>
      </c>
      <c r="D2331" s="463">
        <v>523191.147</v>
      </c>
      <c r="E2331" s="463">
        <v>296951.46399999998</v>
      </c>
    </row>
    <row r="2332" spans="1:5" x14ac:dyDescent="0.2">
      <c r="A2332" s="460"/>
      <c r="B2332" s="460"/>
      <c r="C2332" s="460" t="s">
        <v>695</v>
      </c>
      <c r="D2332" s="463">
        <v>208772.799</v>
      </c>
      <c r="E2332" s="463">
        <v>120160.288</v>
      </c>
    </row>
    <row r="2333" spans="1:5" x14ac:dyDescent="0.2">
      <c r="A2333" s="460"/>
      <c r="B2333" s="460"/>
      <c r="C2333" s="460" t="s">
        <v>705</v>
      </c>
      <c r="D2333" s="463">
        <v>514977.83100000001</v>
      </c>
      <c r="E2333" s="463">
        <v>86580.297000000006</v>
      </c>
    </row>
    <row r="2334" spans="1:5" x14ac:dyDescent="0.2">
      <c r="A2334" s="460"/>
      <c r="B2334" s="460"/>
      <c r="C2334" s="460" t="s">
        <v>710</v>
      </c>
      <c r="D2334" s="463">
        <v>117401.742</v>
      </c>
      <c r="E2334" s="463">
        <v>84013.288</v>
      </c>
    </row>
    <row r="2335" spans="1:5" x14ac:dyDescent="0.2">
      <c r="A2335" s="460"/>
      <c r="B2335" s="460"/>
      <c r="C2335" s="460" t="s">
        <v>700</v>
      </c>
      <c r="D2335" s="463">
        <v>50644.718000000001</v>
      </c>
      <c r="E2335" s="463">
        <v>2020.2249999999999</v>
      </c>
    </row>
    <row r="2336" spans="1:5" x14ac:dyDescent="0.2">
      <c r="A2336" s="460"/>
      <c r="B2336" s="460"/>
      <c r="C2336" s="460" t="s">
        <v>689</v>
      </c>
      <c r="D2336" s="463">
        <v>282062.951</v>
      </c>
      <c r="E2336" s="463">
        <v>42997.745999999999</v>
      </c>
    </row>
    <row r="2337" spans="1:5" x14ac:dyDescent="0.2">
      <c r="A2337" s="460"/>
      <c r="B2337" s="460"/>
      <c r="C2337" s="460" t="s">
        <v>687</v>
      </c>
      <c r="D2337" s="463">
        <v>99467.271999999997</v>
      </c>
      <c r="E2337" s="463">
        <v>7878.2380000000003</v>
      </c>
    </row>
    <row r="2338" spans="1:5" x14ac:dyDescent="0.2">
      <c r="A2338" s="460"/>
      <c r="B2338" s="460"/>
      <c r="C2338" s="460" t="s">
        <v>693</v>
      </c>
      <c r="D2338" s="463">
        <v>1613.598</v>
      </c>
      <c r="E2338" s="463">
        <v>33.774000000000001</v>
      </c>
    </row>
    <row r="2339" spans="1:5" x14ac:dyDescent="0.2">
      <c r="A2339" s="460"/>
      <c r="B2339" s="460"/>
      <c r="C2339" s="460" t="s">
        <v>746</v>
      </c>
      <c r="D2339" s="463">
        <v>2251.9319999999998</v>
      </c>
      <c r="E2339" s="463">
        <v>339.38900000000001</v>
      </c>
    </row>
    <row r="2340" spans="1:5" x14ac:dyDescent="0.2">
      <c r="A2340" s="460"/>
      <c r="B2340" s="460"/>
      <c r="C2340" s="460" t="s">
        <v>748</v>
      </c>
      <c r="D2340" s="463">
        <v>2753.221</v>
      </c>
      <c r="E2340" s="463">
        <v>467.90300000000002</v>
      </c>
    </row>
    <row r="2341" spans="1:5" x14ac:dyDescent="0.2">
      <c r="A2341" s="460"/>
      <c r="B2341" s="460"/>
      <c r="C2341" s="460" t="s">
        <v>712</v>
      </c>
      <c r="D2341" s="463">
        <v>600797.83900000004</v>
      </c>
      <c r="E2341" s="463">
        <v>61119.360000000001</v>
      </c>
    </row>
    <row r="2342" spans="1:5" x14ac:dyDescent="0.2">
      <c r="A2342" s="460"/>
      <c r="B2342" s="460"/>
      <c r="C2342" s="460" t="s">
        <v>702</v>
      </c>
      <c r="D2342" s="463">
        <v>6.8540000000000001</v>
      </c>
      <c r="E2342" s="463">
        <v>1.101</v>
      </c>
    </row>
    <row r="2343" spans="1:5" x14ac:dyDescent="0.2">
      <c r="A2343" s="460"/>
      <c r="B2343" s="460"/>
      <c r="C2343" s="460" t="s">
        <v>713</v>
      </c>
      <c r="D2343" s="463">
        <v>124664.507</v>
      </c>
      <c r="E2343" s="463">
        <v>135949.62299999999</v>
      </c>
    </row>
    <row r="2344" spans="1:5" x14ac:dyDescent="0.2">
      <c r="A2344" s="460"/>
      <c r="B2344" s="460"/>
      <c r="C2344" s="460" t="s">
        <v>688</v>
      </c>
      <c r="D2344" s="463">
        <v>89180.553</v>
      </c>
      <c r="E2344" s="463">
        <v>3673.2869999999998</v>
      </c>
    </row>
    <row r="2345" spans="1:5" x14ac:dyDescent="0.2">
      <c r="A2345" s="460"/>
      <c r="B2345" s="460"/>
      <c r="C2345" s="460" t="s">
        <v>715</v>
      </c>
      <c r="D2345" s="463">
        <v>35.311999999999998</v>
      </c>
      <c r="E2345" s="463">
        <v>21.341999999999999</v>
      </c>
    </row>
    <row r="2346" spans="1:5" s="334" customFormat="1" ht="12.75" customHeight="1" x14ac:dyDescent="0.2">
      <c r="A2346" s="571" t="s">
        <v>985</v>
      </c>
      <c r="B2346" s="572"/>
      <c r="C2346" s="573"/>
      <c r="D2346" s="574"/>
      <c r="E2346" s="574" t="s">
        <v>1578</v>
      </c>
    </row>
    <row r="2347" spans="1:5" x14ac:dyDescent="0.2">
      <c r="A2347" s="460"/>
      <c r="B2347" s="460"/>
      <c r="C2347" s="460" t="s">
        <v>814</v>
      </c>
      <c r="D2347" s="463">
        <v>1242.1210000000001</v>
      </c>
      <c r="E2347" s="463">
        <v>38.975000000000001</v>
      </c>
    </row>
    <row r="2348" spans="1:5" x14ac:dyDescent="0.2">
      <c r="A2348" s="460"/>
      <c r="B2348" s="460"/>
      <c r="C2348" s="460" t="s">
        <v>740</v>
      </c>
      <c r="D2348" s="463">
        <v>17126.47</v>
      </c>
      <c r="E2348" s="463">
        <v>444</v>
      </c>
    </row>
    <row r="2349" spans="1:5" x14ac:dyDescent="0.2">
      <c r="A2349" s="460"/>
      <c r="B2349" s="460"/>
      <c r="C2349" s="460" t="s">
        <v>716</v>
      </c>
      <c r="D2349" s="463">
        <v>12395.636</v>
      </c>
      <c r="E2349" s="463">
        <v>455.14</v>
      </c>
    </row>
    <row r="2350" spans="1:5" x14ac:dyDescent="0.2">
      <c r="A2350" s="460"/>
      <c r="B2350" s="460"/>
      <c r="C2350" s="460" t="s">
        <v>806</v>
      </c>
      <c r="D2350" s="463">
        <v>790.05499999999995</v>
      </c>
      <c r="E2350" s="463">
        <v>76.53</v>
      </c>
    </row>
    <row r="2351" spans="1:5" x14ac:dyDescent="0.2">
      <c r="A2351" s="460"/>
      <c r="B2351" s="460"/>
      <c r="C2351" s="460" t="s">
        <v>717</v>
      </c>
      <c r="D2351" s="463">
        <v>961.97400000000005</v>
      </c>
      <c r="E2351" s="463">
        <v>575.32500000000005</v>
      </c>
    </row>
    <row r="2352" spans="1:5" x14ac:dyDescent="0.2">
      <c r="A2352" s="460"/>
      <c r="B2352" s="460"/>
      <c r="C2352" s="460" t="s">
        <v>737</v>
      </c>
      <c r="D2352" s="463">
        <v>2401.9520000000002</v>
      </c>
      <c r="E2352" s="463">
        <v>1472.0840000000001</v>
      </c>
    </row>
    <row r="2353" spans="1:5" x14ac:dyDescent="0.2">
      <c r="A2353" s="460"/>
      <c r="B2353" s="460"/>
      <c r="C2353" s="460" t="s">
        <v>704</v>
      </c>
      <c r="D2353" s="463">
        <v>4222.1909999999998</v>
      </c>
      <c r="E2353" s="463">
        <v>136.81299999999999</v>
      </c>
    </row>
    <row r="2354" spans="1:5" x14ac:dyDescent="0.2">
      <c r="A2354" s="460"/>
      <c r="B2354" s="460"/>
      <c r="C2354" s="460" t="s">
        <v>731</v>
      </c>
      <c r="D2354" s="463">
        <v>229.80099999999999</v>
      </c>
      <c r="E2354" s="463">
        <v>82.73</v>
      </c>
    </row>
    <row r="2355" spans="1:5" x14ac:dyDescent="0.2">
      <c r="A2355" s="460"/>
      <c r="B2355" s="460"/>
      <c r="C2355" s="460" t="s">
        <v>718</v>
      </c>
      <c r="D2355" s="463">
        <v>11156.046</v>
      </c>
      <c r="E2355" s="463">
        <v>1327.451</v>
      </c>
    </row>
    <row r="2356" spans="1:5" x14ac:dyDescent="0.2">
      <c r="A2356" s="460">
        <v>9403400000</v>
      </c>
      <c r="B2356" s="460" t="s">
        <v>679</v>
      </c>
      <c r="C2356" s="460" t="s">
        <v>707</v>
      </c>
      <c r="D2356" s="463">
        <v>36510.885999999999</v>
      </c>
      <c r="E2356" s="463">
        <v>5501.8530000000001</v>
      </c>
    </row>
    <row r="2357" spans="1:5" x14ac:dyDescent="0.2">
      <c r="A2357" s="460"/>
      <c r="B2357" s="460"/>
      <c r="C2357" s="460" t="s">
        <v>706</v>
      </c>
      <c r="D2357" s="463">
        <v>406.53</v>
      </c>
      <c r="E2357" s="463">
        <v>445.00400000000002</v>
      </c>
    </row>
    <row r="2358" spans="1:5" x14ac:dyDescent="0.2">
      <c r="A2358" s="460"/>
      <c r="B2358" s="460"/>
      <c r="C2358" s="460" t="s">
        <v>729</v>
      </c>
      <c r="D2358" s="463">
        <v>81.02</v>
      </c>
      <c r="E2358" s="463">
        <v>100</v>
      </c>
    </row>
    <row r="2359" spans="1:5" x14ac:dyDescent="0.2">
      <c r="A2359" s="460"/>
      <c r="B2359" s="460"/>
      <c r="C2359" s="460" t="s">
        <v>733</v>
      </c>
      <c r="D2359" s="463">
        <v>3312215.173</v>
      </c>
      <c r="E2359" s="463">
        <v>2844307.213</v>
      </c>
    </row>
    <row r="2360" spans="1:5" x14ac:dyDescent="0.2">
      <c r="A2360" s="460"/>
      <c r="B2360" s="460"/>
      <c r="C2360" s="460" t="s">
        <v>692</v>
      </c>
      <c r="D2360" s="463">
        <v>446332.14</v>
      </c>
      <c r="E2360" s="463">
        <v>226307.73199999999</v>
      </c>
    </row>
    <row r="2361" spans="1:5" x14ac:dyDescent="0.2">
      <c r="A2361" s="460"/>
      <c r="B2361" s="460"/>
      <c r="C2361" s="460" t="s">
        <v>698</v>
      </c>
      <c r="D2361" s="463">
        <v>185660.81400000001</v>
      </c>
      <c r="E2361" s="463">
        <v>79944.788</v>
      </c>
    </row>
    <row r="2362" spans="1:5" x14ac:dyDescent="0.2">
      <c r="A2362" s="460"/>
      <c r="B2362" s="460"/>
      <c r="C2362" s="460" t="s">
        <v>695</v>
      </c>
      <c r="D2362" s="463">
        <v>116367.175</v>
      </c>
      <c r="E2362" s="463">
        <v>59864.233</v>
      </c>
    </row>
    <row r="2363" spans="1:5" x14ac:dyDescent="0.2">
      <c r="A2363" s="460"/>
      <c r="B2363" s="460"/>
      <c r="C2363" s="460" t="s">
        <v>705</v>
      </c>
      <c r="D2363" s="463">
        <v>53.097000000000001</v>
      </c>
      <c r="E2363" s="463">
        <v>40</v>
      </c>
    </row>
    <row r="2364" spans="1:5" x14ac:dyDescent="0.2">
      <c r="A2364" s="460"/>
      <c r="B2364" s="460"/>
      <c r="C2364" s="460" t="s">
        <v>700</v>
      </c>
      <c r="D2364" s="463">
        <v>4472.9170000000004</v>
      </c>
      <c r="E2364" s="463">
        <v>1979.7619999999999</v>
      </c>
    </row>
    <row r="2365" spans="1:5" x14ac:dyDescent="0.2">
      <c r="A2365" s="460"/>
      <c r="B2365" s="460"/>
      <c r="C2365" s="460" t="s">
        <v>689</v>
      </c>
      <c r="D2365" s="463">
        <v>244497.84899999999</v>
      </c>
      <c r="E2365" s="463">
        <v>120988.363</v>
      </c>
    </row>
    <row r="2366" spans="1:5" x14ac:dyDescent="0.2">
      <c r="A2366" s="460"/>
      <c r="B2366" s="460"/>
      <c r="C2366" s="460" t="s">
        <v>687</v>
      </c>
      <c r="D2366" s="463">
        <v>74063.214000000007</v>
      </c>
      <c r="E2366" s="463">
        <v>1966.7080000000001</v>
      </c>
    </row>
    <row r="2367" spans="1:5" x14ac:dyDescent="0.2">
      <c r="A2367" s="460"/>
      <c r="B2367" s="460"/>
      <c r="C2367" s="460" t="s">
        <v>693</v>
      </c>
      <c r="D2367" s="463">
        <v>239.50200000000001</v>
      </c>
      <c r="E2367" s="463">
        <v>213.45400000000001</v>
      </c>
    </row>
    <row r="2368" spans="1:5" x14ac:dyDescent="0.2">
      <c r="A2368" s="460"/>
      <c r="B2368" s="460"/>
      <c r="C2368" s="460" t="s">
        <v>746</v>
      </c>
      <c r="D2368" s="463">
        <v>148.57900000000001</v>
      </c>
      <c r="E2368" s="463">
        <v>34.790999999999997</v>
      </c>
    </row>
    <row r="2369" spans="1:5" x14ac:dyDescent="0.2">
      <c r="A2369" s="460"/>
      <c r="B2369" s="460"/>
      <c r="C2369" s="460" t="s">
        <v>748</v>
      </c>
      <c r="D2369" s="463">
        <v>1483.6110000000001</v>
      </c>
      <c r="E2369" s="463">
        <v>354.10700000000003</v>
      </c>
    </row>
    <row r="2370" spans="1:5" x14ac:dyDescent="0.2">
      <c r="A2370" s="460"/>
      <c r="B2370" s="460"/>
      <c r="C2370" s="460" t="s">
        <v>712</v>
      </c>
      <c r="D2370" s="463">
        <v>245384.26</v>
      </c>
      <c r="E2370" s="463">
        <v>50296.396999999997</v>
      </c>
    </row>
    <row r="2371" spans="1:5" x14ac:dyDescent="0.2">
      <c r="A2371" s="460"/>
      <c r="B2371" s="460"/>
      <c r="C2371" s="460" t="s">
        <v>713</v>
      </c>
      <c r="D2371" s="463">
        <v>86783.466</v>
      </c>
      <c r="E2371" s="463">
        <v>37180.610999999997</v>
      </c>
    </row>
    <row r="2372" spans="1:5" x14ac:dyDescent="0.2">
      <c r="A2372" s="460"/>
      <c r="B2372" s="460"/>
      <c r="C2372" s="460" t="s">
        <v>715</v>
      </c>
      <c r="D2372" s="463">
        <v>318.13900000000001</v>
      </c>
      <c r="E2372" s="463">
        <v>13.944000000000001</v>
      </c>
    </row>
    <row r="2373" spans="1:5" x14ac:dyDescent="0.2">
      <c r="A2373" s="460"/>
      <c r="B2373" s="460"/>
      <c r="C2373" s="460" t="s">
        <v>806</v>
      </c>
      <c r="D2373" s="463">
        <v>6928.8509999999997</v>
      </c>
      <c r="E2373" s="463">
        <v>840.46299999999997</v>
      </c>
    </row>
    <row r="2374" spans="1:5" x14ac:dyDescent="0.2">
      <c r="A2374" s="460"/>
      <c r="B2374" s="460"/>
      <c r="C2374" s="460" t="s">
        <v>717</v>
      </c>
      <c r="D2374" s="463">
        <v>44.457000000000001</v>
      </c>
      <c r="E2374" s="463">
        <v>104</v>
      </c>
    </row>
    <row r="2375" spans="1:5" x14ac:dyDescent="0.2">
      <c r="A2375" s="460"/>
      <c r="B2375" s="460"/>
      <c r="C2375" s="460" t="s">
        <v>731</v>
      </c>
      <c r="D2375" s="463">
        <v>344.70100000000002</v>
      </c>
      <c r="E2375" s="463">
        <v>124.095</v>
      </c>
    </row>
    <row r="2376" spans="1:5" x14ac:dyDescent="0.2">
      <c r="A2376" s="460"/>
      <c r="B2376" s="460"/>
      <c r="C2376" s="460" t="s">
        <v>718</v>
      </c>
      <c r="D2376" s="463">
        <v>33.799999999999997</v>
      </c>
      <c r="E2376" s="463">
        <v>2.3929999999999998</v>
      </c>
    </row>
    <row r="2377" spans="1:5" x14ac:dyDescent="0.2">
      <c r="A2377" s="460">
        <v>9403500000</v>
      </c>
      <c r="B2377" s="460" t="s">
        <v>680</v>
      </c>
      <c r="C2377" s="460" t="s">
        <v>707</v>
      </c>
      <c r="D2377" s="463">
        <v>101.364</v>
      </c>
      <c r="E2377" s="463">
        <v>9.8970000000000002</v>
      </c>
    </row>
    <row r="2378" spans="1:5" x14ac:dyDescent="0.2">
      <c r="A2378" s="460"/>
      <c r="B2378" s="460"/>
      <c r="C2378" s="460" t="s">
        <v>706</v>
      </c>
      <c r="D2378" s="463">
        <v>981.80100000000004</v>
      </c>
      <c r="E2378" s="463">
        <v>1074.731</v>
      </c>
    </row>
    <row r="2379" spans="1:5" x14ac:dyDescent="0.2">
      <c r="A2379" s="460"/>
      <c r="B2379" s="460"/>
      <c r="C2379" s="460" t="s">
        <v>733</v>
      </c>
      <c r="D2379" s="463">
        <v>26186884.079</v>
      </c>
      <c r="E2379" s="463">
        <v>27145105.949000001</v>
      </c>
    </row>
    <row r="2380" spans="1:5" x14ac:dyDescent="0.2">
      <c r="A2380" s="460"/>
      <c r="B2380" s="460"/>
      <c r="C2380" s="460" t="s">
        <v>697</v>
      </c>
      <c r="D2380" s="463">
        <v>1945.1489999999999</v>
      </c>
      <c r="E2380" s="463">
        <v>845.18399999999997</v>
      </c>
    </row>
    <row r="2381" spans="1:5" x14ac:dyDescent="0.2">
      <c r="A2381" s="460"/>
      <c r="B2381" s="460"/>
      <c r="C2381" s="460" t="s">
        <v>692</v>
      </c>
      <c r="D2381" s="463">
        <v>428835.92300000001</v>
      </c>
      <c r="E2381" s="463">
        <v>92077.633000000002</v>
      </c>
    </row>
    <row r="2382" spans="1:5" s="334" customFormat="1" ht="12.75" customHeight="1" x14ac:dyDescent="0.2">
      <c r="A2382" s="571" t="s">
        <v>985</v>
      </c>
      <c r="B2382" s="572"/>
      <c r="C2382" s="573"/>
      <c r="D2382" s="574"/>
      <c r="E2382" s="574" t="s">
        <v>1578</v>
      </c>
    </row>
    <row r="2383" spans="1:5" x14ac:dyDescent="0.2">
      <c r="A2383" s="460"/>
      <c r="B2383" s="460"/>
      <c r="C2383" s="460" t="s">
        <v>698</v>
      </c>
      <c r="D2383" s="463">
        <v>1053202.135</v>
      </c>
      <c r="E2383" s="463">
        <v>549942.62699999998</v>
      </c>
    </row>
    <row r="2384" spans="1:5" x14ac:dyDescent="0.2">
      <c r="A2384" s="460"/>
      <c r="B2384" s="460"/>
      <c r="C2384" s="460" t="s">
        <v>695</v>
      </c>
      <c r="D2384" s="463">
        <v>305040.65399999998</v>
      </c>
      <c r="E2384" s="463">
        <v>217497.83799999999</v>
      </c>
    </row>
    <row r="2385" spans="1:5" x14ac:dyDescent="0.2">
      <c r="A2385" s="460"/>
      <c r="B2385" s="460"/>
      <c r="C2385" s="460" t="s">
        <v>710</v>
      </c>
      <c r="D2385" s="463">
        <v>261746.83100000001</v>
      </c>
      <c r="E2385" s="463">
        <v>195898.78899999999</v>
      </c>
    </row>
    <row r="2386" spans="1:5" x14ac:dyDescent="0.2">
      <c r="A2386" s="460"/>
      <c r="B2386" s="460"/>
      <c r="C2386" s="460" t="s">
        <v>700</v>
      </c>
      <c r="D2386" s="463">
        <v>241070.09099999999</v>
      </c>
      <c r="E2386" s="463">
        <v>46178.144</v>
      </c>
    </row>
    <row r="2387" spans="1:5" x14ac:dyDescent="0.2">
      <c r="A2387" s="460"/>
      <c r="B2387" s="460"/>
      <c r="C2387" s="460" t="s">
        <v>800</v>
      </c>
      <c r="D2387" s="463">
        <v>3151.17</v>
      </c>
      <c r="E2387" s="463">
        <v>145.24</v>
      </c>
    </row>
    <row r="2388" spans="1:5" x14ac:dyDescent="0.2">
      <c r="A2388" s="460"/>
      <c r="B2388" s="460"/>
      <c r="C2388" s="460" t="s">
        <v>803</v>
      </c>
      <c r="D2388" s="463">
        <v>4728.5249999999996</v>
      </c>
      <c r="E2388" s="463">
        <v>568.46100000000001</v>
      </c>
    </row>
    <row r="2389" spans="1:5" x14ac:dyDescent="0.2">
      <c r="A2389" s="460"/>
      <c r="B2389" s="460"/>
      <c r="C2389" s="460" t="s">
        <v>689</v>
      </c>
      <c r="D2389" s="463">
        <v>92510.032999999996</v>
      </c>
      <c r="E2389" s="463">
        <v>19994.153999999999</v>
      </c>
    </row>
    <row r="2390" spans="1:5" x14ac:dyDescent="0.2">
      <c r="A2390" s="460"/>
      <c r="B2390" s="460"/>
      <c r="C2390" s="460" t="s">
        <v>687</v>
      </c>
      <c r="D2390" s="463">
        <v>64259.495000000003</v>
      </c>
      <c r="E2390" s="463">
        <v>8536.7150000000001</v>
      </c>
    </row>
    <row r="2391" spans="1:5" x14ac:dyDescent="0.2">
      <c r="A2391" s="460"/>
      <c r="B2391" s="460"/>
      <c r="C2391" s="460" t="s">
        <v>711</v>
      </c>
      <c r="D2391" s="463">
        <v>2799.7860000000001</v>
      </c>
      <c r="E2391" s="463">
        <v>812.61500000000001</v>
      </c>
    </row>
    <row r="2392" spans="1:5" x14ac:dyDescent="0.2">
      <c r="A2392" s="460"/>
      <c r="B2392" s="460"/>
      <c r="C2392" s="460" t="s">
        <v>746</v>
      </c>
      <c r="D2392" s="463">
        <v>52993.360999999997</v>
      </c>
      <c r="E2392" s="463">
        <v>9296.0709999999999</v>
      </c>
    </row>
    <row r="2393" spans="1:5" x14ac:dyDescent="0.2">
      <c r="A2393" s="460"/>
      <c r="B2393" s="460"/>
      <c r="C2393" s="460" t="s">
        <v>748</v>
      </c>
      <c r="D2393" s="463">
        <v>59992.294000000002</v>
      </c>
      <c r="E2393" s="463">
        <v>7715.6390000000001</v>
      </c>
    </row>
    <row r="2394" spans="1:5" x14ac:dyDescent="0.2">
      <c r="A2394" s="460"/>
      <c r="B2394" s="460"/>
      <c r="C2394" s="460" t="s">
        <v>712</v>
      </c>
      <c r="D2394" s="463">
        <v>481319.4</v>
      </c>
      <c r="E2394" s="463">
        <v>90364.180999999997</v>
      </c>
    </row>
    <row r="2395" spans="1:5" x14ac:dyDescent="0.2">
      <c r="A2395" s="460"/>
      <c r="B2395" s="460"/>
      <c r="C2395" s="460" t="s">
        <v>702</v>
      </c>
      <c r="D2395" s="463">
        <v>369.04300000000001</v>
      </c>
      <c r="E2395" s="463">
        <v>486.67</v>
      </c>
    </row>
    <row r="2396" spans="1:5" x14ac:dyDescent="0.2">
      <c r="A2396" s="460"/>
      <c r="B2396" s="460"/>
      <c r="C2396" s="460" t="s">
        <v>813</v>
      </c>
      <c r="D2396" s="463">
        <v>2276.3870000000002</v>
      </c>
      <c r="E2396" s="463">
        <v>124.458</v>
      </c>
    </row>
    <row r="2397" spans="1:5" x14ac:dyDescent="0.2">
      <c r="A2397" s="460"/>
      <c r="B2397" s="460"/>
      <c r="C2397" s="460" t="s">
        <v>801</v>
      </c>
      <c r="D2397" s="463">
        <v>2096.1590000000001</v>
      </c>
      <c r="E2397" s="463">
        <v>182.494</v>
      </c>
    </row>
    <row r="2398" spans="1:5" x14ac:dyDescent="0.2">
      <c r="A2398" s="460"/>
      <c r="B2398" s="460"/>
      <c r="C2398" s="460" t="s">
        <v>713</v>
      </c>
      <c r="D2398" s="463">
        <v>2527.9659999999999</v>
      </c>
      <c r="E2398" s="463">
        <v>405.38099999999997</v>
      </c>
    </row>
    <row r="2399" spans="1:5" x14ac:dyDescent="0.2">
      <c r="A2399" s="460"/>
      <c r="B2399" s="460"/>
      <c r="C2399" s="460" t="s">
        <v>688</v>
      </c>
      <c r="D2399" s="463">
        <v>13777.248</v>
      </c>
      <c r="E2399" s="463">
        <v>1676.3969999999999</v>
      </c>
    </row>
    <row r="2400" spans="1:5" x14ac:dyDescent="0.2">
      <c r="A2400" s="460"/>
      <c r="B2400" s="460"/>
      <c r="C2400" s="460" t="s">
        <v>715</v>
      </c>
      <c r="D2400" s="463">
        <v>3022.4870000000001</v>
      </c>
      <c r="E2400" s="463">
        <v>403.99700000000001</v>
      </c>
    </row>
    <row r="2401" spans="1:5" x14ac:dyDescent="0.2">
      <c r="A2401" s="460"/>
      <c r="B2401" s="460"/>
      <c r="C2401" s="460" t="s">
        <v>808</v>
      </c>
      <c r="D2401" s="463">
        <v>465.43</v>
      </c>
      <c r="E2401" s="463">
        <v>59.046999999999997</v>
      </c>
    </row>
    <row r="2402" spans="1:5" x14ac:dyDescent="0.2">
      <c r="A2402" s="460"/>
      <c r="B2402" s="460"/>
      <c r="C2402" s="460" t="s">
        <v>724</v>
      </c>
      <c r="D2402" s="463">
        <v>12327.716</v>
      </c>
      <c r="E2402" s="463">
        <v>1301.6310000000001</v>
      </c>
    </row>
    <row r="2403" spans="1:5" x14ac:dyDescent="0.2">
      <c r="A2403" s="460"/>
      <c r="B2403" s="460"/>
      <c r="C2403" s="460" t="s">
        <v>719</v>
      </c>
      <c r="D2403" s="463">
        <v>4308.6220000000003</v>
      </c>
      <c r="E2403" s="463">
        <v>278.72399999999999</v>
      </c>
    </row>
    <row r="2404" spans="1:5" x14ac:dyDescent="0.2">
      <c r="A2404" s="460"/>
      <c r="B2404" s="460"/>
      <c r="C2404" s="460" t="s">
        <v>691</v>
      </c>
      <c r="D2404" s="463">
        <v>102.977</v>
      </c>
      <c r="E2404" s="463">
        <v>26.573</v>
      </c>
    </row>
    <row r="2405" spans="1:5" x14ac:dyDescent="0.2">
      <c r="A2405" s="460"/>
      <c r="B2405" s="460"/>
      <c r="C2405" s="460" t="s">
        <v>743</v>
      </c>
      <c r="D2405" s="463">
        <v>5697.16</v>
      </c>
      <c r="E2405" s="463">
        <v>390.67200000000003</v>
      </c>
    </row>
    <row r="2406" spans="1:5" x14ac:dyDescent="0.2">
      <c r="A2406" s="460"/>
      <c r="B2406" s="460"/>
      <c r="C2406" s="460" t="s">
        <v>716</v>
      </c>
      <c r="D2406" s="463">
        <v>3352.902</v>
      </c>
      <c r="E2406" s="463">
        <v>986.94500000000005</v>
      </c>
    </row>
    <row r="2407" spans="1:5" x14ac:dyDescent="0.2">
      <c r="A2407" s="460"/>
      <c r="B2407" s="460"/>
      <c r="C2407" s="460" t="s">
        <v>806</v>
      </c>
      <c r="D2407" s="463">
        <v>347.15199999999999</v>
      </c>
      <c r="E2407" s="463">
        <v>86.62</v>
      </c>
    </row>
    <row r="2408" spans="1:5" x14ac:dyDescent="0.2">
      <c r="A2408" s="460"/>
      <c r="B2408" s="460"/>
      <c r="C2408" s="460" t="s">
        <v>717</v>
      </c>
      <c r="D2408" s="463">
        <v>9884.7139999999999</v>
      </c>
      <c r="E2408" s="463">
        <v>4023.7379999999998</v>
      </c>
    </row>
    <row r="2409" spans="1:5" x14ac:dyDescent="0.2">
      <c r="A2409" s="460"/>
      <c r="B2409" s="460"/>
      <c r="C2409" s="460" t="s">
        <v>704</v>
      </c>
      <c r="D2409" s="463">
        <v>10880.102000000001</v>
      </c>
      <c r="E2409" s="463">
        <v>352.55099999999999</v>
      </c>
    </row>
    <row r="2410" spans="1:5" x14ac:dyDescent="0.2">
      <c r="A2410" s="460"/>
      <c r="B2410" s="460"/>
      <c r="C2410" s="460" t="s">
        <v>731</v>
      </c>
      <c r="D2410" s="463">
        <v>540.03200000000004</v>
      </c>
      <c r="E2410" s="463">
        <v>194.417</v>
      </c>
    </row>
    <row r="2411" spans="1:5" x14ac:dyDescent="0.2">
      <c r="A2411" s="460"/>
      <c r="B2411" s="460"/>
      <c r="C2411" s="460" t="s">
        <v>718</v>
      </c>
      <c r="D2411" s="463">
        <v>131587.92600000001</v>
      </c>
      <c r="E2411" s="463">
        <v>26924.856</v>
      </c>
    </row>
    <row r="2412" spans="1:5" x14ac:dyDescent="0.2">
      <c r="A2412" s="460">
        <v>9403600000</v>
      </c>
      <c r="B2412" s="460" t="s">
        <v>681</v>
      </c>
      <c r="C2412" s="460" t="s">
        <v>707</v>
      </c>
      <c r="D2412" s="463">
        <v>111235.13</v>
      </c>
      <c r="E2412" s="463">
        <v>14854.34</v>
      </c>
    </row>
    <row r="2413" spans="1:5" x14ac:dyDescent="0.2">
      <c r="A2413" s="460"/>
      <c r="B2413" s="460"/>
      <c r="C2413" s="460" t="s">
        <v>696</v>
      </c>
      <c r="D2413" s="463">
        <v>13629.897000000001</v>
      </c>
      <c r="E2413" s="463">
        <v>618.97900000000004</v>
      </c>
    </row>
    <row r="2414" spans="1:5" x14ac:dyDescent="0.2">
      <c r="A2414" s="460"/>
      <c r="B2414" s="460"/>
      <c r="C2414" s="460" t="s">
        <v>708</v>
      </c>
      <c r="D2414" s="463">
        <v>306.834</v>
      </c>
      <c r="E2414" s="463">
        <v>139.26400000000001</v>
      </c>
    </row>
    <row r="2415" spans="1:5" x14ac:dyDescent="0.2">
      <c r="A2415" s="460"/>
      <c r="B2415" s="460"/>
      <c r="C2415" s="460" t="s">
        <v>741</v>
      </c>
      <c r="D2415" s="463">
        <v>19584.955999999998</v>
      </c>
      <c r="E2415" s="463">
        <v>1544.4169999999999</v>
      </c>
    </row>
    <row r="2416" spans="1:5" x14ac:dyDescent="0.2">
      <c r="A2416" s="460"/>
      <c r="B2416" s="460"/>
      <c r="C2416" s="460" t="s">
        <v>706</v>
      </c>
      <c r="D2416" s="463">
        <v>1618.4490000000001</v>
      </c>
      <c r="E2416" s="463">
        <v>1771.623</v>
      </c>
    </row>
    <row r="2417" spans="1:5" x14ac:dyDescent="0.2">
      <c r="A2417" s="460"/>
      <c r="B2417" s="460"/>
      <c r="C2417" s="460" t="s">
        <v>1239</v>
      </c>
      <c r="D2417" s="463">
        <v>673.03399999999999</v>
      </c>
      <c r="E2417" s="463">
        <v>74.058999999999997</v>
      </c>
    </row>
    <row r="2418" spans="1:5" s="334" customFormat="1" ht="12.75" customHeight="1" x14ac:dyDescent="0.2">
      <c r="A2418" s="571" t="s">
        <v>985</v>
      </c>
      <c r="B2418" s="572"/>
      <c r="C2418" s="573"/>
      <c r="D2418" s="574"/>
      <c r="E2418" s="574" t="s">
        <v>1578</v>
      </c>
    </row>
    <row r="2419" spans="1:5" x14ac:dyDescent="0.2">
      <c r="A2419" s="460"/>
      <c r="B2419" s="460"/>
      <c r="C2419" s="460" t="s">
        <v>733</v>
      </c>
      <c r="D2419" s="463">
        <v>9568543.5850000009</v>
      </c>
      <c r="E2419" s="463">
        <v>8375418.5149999997</v>
      </c>
    </row>
    <row r="2420" spans="1:5" x14ac:dyDescent="0.2">
      <c r="A2420" s="460"/>
      <c r="B2420" s="460"/>
      <c r="C2420" s="460" t="s">
        <v>726</v>
      </c>
      <c r="D2420" s="463">
        <v>65.659000000000006</v>
      </c>
      <c r="E2420" s="463">
        <v>13.471</v>
      </c>
    </row>
    <row r="2421" spans="1:5" x14ac:dyDescent="0.2">
      <c r="A2421" s="460"/>
      <c r="B2421" s="460"/>
      <c r="C2421" s="460" t="s">
        <v>697</v>
      </c>
      <c r="D2421" s="463">
        <v>27422.9</v>
      </c>
      <c r="E2421" s="463">
        <v>4064.7750000000001</v>
      </c>
    </row>
    <row r="2422" spans="1:5" x14ac:dyDescent="0.2">
      <c r="A2422" s="460"/>
      <c r="B2422" s="460"/>
      <c r="C2422" s="460" t="s">
        <v>692</v>
      </c>
      <c r="D2422" s="463">
        <v>755150.67200000002</v>
      </c>
      <c r="E2422" s="463">
        <v>130321.827</v>
      </c>
    </row>
    <row r="2423" spans="1:5" x14ac:dyDescent="0.2">
      <c r="A2423" s="460"/>
      <c r="B2423" s="460"/>
      <c r="C2423" s="460" t="s">
        <v>698</v>
      </c>
      <c r="D2423" s="463">
        <v>4932993.1260000002</v>
      </c>
      <c r="E2423" s="463">
        <v>1881210.3859999999</v>
      </c>
    </row>
    <row r="2424" spans="1:5" x14ac:dyDescent="0.2">
      <c r="A2424" s="460"/>
      <c r="B2424" s="460"/>
      <c r="C2424" s="460" t="s">
        <v>695</v>
      </c>
      <c r="D2424" s="463">
        <v>823705.00199999998</v>
      </c>
      <c r="E2424" s="463">
        <v>493749.92700000003</v>
      </c>
    </row>
    <row r="2425" spans="1:5" x14ac:dyDescent="0.2">
      <c r="A2425" s="460"/>
      <c r="B2425" s="460"/>
      <c r="C2425" s="460" t="s">
        <v>705</v>
      </c>
      <c r="D2425" s="463">
        <v>28568.298999999999</v>
      </c>
      <c r="E2425" s="463">
        <v>642.55700000000002</v>
      </c>
    </row>
    <row r="2426" spans="1:5" x14ac:dyDescent="0.2">
      <c r="A2426" s="460"/>
      <c r="B2426" s="460"/>
      <c r="C2426" s="460" t="s">
        <v>709</v>
      </c>
      <c r="D2426" s="463">
        <v>6370.5339999999997</v>
      </c>
      <c r="E2426" s="463">
        <v>764.33199999999999</v>
      </c>
    </row>
    <row r="2427" spans="1:5" x14ac:dyDescent="0.2">
      <c r="A2427" s="460"/>
      <c r="B2427" s="460"/>
      <c r="C2427" s="460" t="s">
        <v>710</v>
      </c>
      <c r="D2427" s="463">
        <v>317117.38099999999</v>
      </c>
      <c r="E2427" s="463">
        <v>216188.302</v>
      </c>
    </row>
    <row r="2428" spans="1:5" x14ac:dyDescent="0.2">
      <c r="A2428" s="460"/>
      <c r="B2428" s="460"/>
      <c r="C2428" s="460" t="s">
        <v>700</v>
      </c>
      <c r="D2428" s="463">
        <v>388961.315</v>
      </c>
      <c r="E2428" s="463">
        <v>59288.288999999997</v>
      </c>
    </row>
    <row r="2429" spans="1:5" x14ac:dyDescent="0.2">
      <c r="A2429" s="460"/>
      <c r="B2429" s="460"/>
      <c r="C2429" s="460" t="s">
        <v>730</v>
      </c>
      <c r="D2429" s="463">
        <v>56934.205999999998</v>
      </c>
      <c r="E2429" s="463">
        <v>1787.5640000000001</v>
      </c>
    </row>
    <row r="2430" spans="1:5" x14ac:dyDescent="0.2">
      <c r="A2430" s="460"/>
      <c r="B2430" s="460"/>
      <c r="C2430" s="460" t="s">
        <v>800</v>
      </c>
      <c r="D2430" s="463">
        <v>1478.432</v>
      </c>
      <c r="E2430" s="463">
        <v>63.73</v>
      </c>
    </row>
    <row r="2431" spans="1:5" x14ac:dyDescent="0.2">
      <c r="A2431" s="460"/>
      <c r="B2431" s="460"/>
      <c r="C2431" s="460" t="s">
        <v>803</v>
      </c>
      <c r="D2431" s="463">
        <v>10223.199000000001</v>
      </c>
      <c r="E2431" s="463">
        <v>933.08699999999999</v>
      </c>
    </row>
    <row r="2432" spans="1:5" x14ac:dyDescent="0.2">
      <c r="A2432" s="460"/>
      <c r="B2432" s="460"/>
      <c r="C2432" s="460" t="s">
        <v>689</v>
      </c>
      <c r="D2432" s="463">
        <v>746843.402</v>
      </c>
      <c r="E2432" s="463">
        <v>120615.609</v>
      </c>
    </row>
    <row r="2433" spans="1:5" x14ac:dyDescent="0.2">
      <c r="A2433" s="460"/>
      <c r="B2433" s="460"/>
      <c r="C2433" s="460" t="s">
        <v>687</v>
      </c>
      <c r="D2433" s="463">
        <v>1582410.827</v>
      </c>
      <c r="E2433" s="463">
        <v>206521.78</v>
      </c>
    </row>
    <row r="2434" spans="1:5" x14ac:dyDescent="0.2">
      <c r="A2434" s="460"/>
      <c r="B2434" s="460"/>
      <c r="C2434" s="460" t="s">
        <v>701</v>
      </c>
      <c r="D2434" s="463">
        <v>38777.911999999997</v>
      </c>
      <c r="E2434" s="463">
        <v>4183.9250000000002</v>
      </c>
    </row>
    <row r="2435" spans="1:5" x14ac:dyDescent="0.2">
      <c r="A2435" s="460"/>
      <c r="B2435" s="460"/>
      <c r="C2435" s="460" t="s">
        <v>693</v>
      </c>
      <c r="D2435" s="463">
        <v>70152.732999999993</v>
      </c>
      <c r="E2435" s="463">
        <v>1036.4770000000001</v>
      </c>
    </row>
    <row r="2436" spans="1:5" x14ac:dyDescent="0.2">
      <c r="A2436" s="460"/>
      <c r="B2436" s="460"/>
      <c r="C2436" s="460" t="s">
        <v>711</v>
      </c>
      <c r="D2436" s="463">
        <v>9145.3310000000001</v>
      </c>
      <c r="E2436" s="463">
        <v>2289.9369999999999</v>
      </c>
    </row>
    <row r="2437" spans="1:5" x14ac:dyDescent="0.2">
      <c r="A2437" s="460"/>
      <c r="B2437" s="460"/>
      <c r="C2437" s="460" t="s">
        <v>745</v>
      </c>
      <c r="D2437" s="463">
        <v>758.99400000000003</v>
      </c>
      <c r="E2437" s="463">
        <v>33.216000000000001</v>
      </c>
    </row>
    <row r="2438" spans="1:5" x14ac:dyDescent="0.2">
      <c r="A2438" s="460"/>
      <c r="B2438" s="460"/>
      <c r="C2438" s="460" t="s">
        <v>746</v>
      </c>
      <c r="D2438" s="463">
        <v>383978.91</v>
      </c>
      <c r="E2438" s="463">
        <v>68597.551999999996</v>
      </c>
    </row>
    <row r="2439" spans="1:5" x14ac:dyDescent="0.2">
      <c r="A2439" s="460"/>
      <c r="B2439" s="460"/>
      <c r="C2439" s="460" t="s">
        <v>748</v>
      </c>
      <c r="D2439" s="463">
        <v>767434.67200000002</v>
      </c>
      <c r="E2439" s="463">
        <v>126349.47100000001</v>
      </c>
    </row>
    <row r="2440" spans="1:5" x14ac:dyDescent="0.2">
      <c r="A2440" s="460"/>
      <c r="B2440" s="460"/>
      <c r="C2440" s="460" t="s">
        <v>712</v>
      </c>
      <c r="D2440" s="463">
        <v>350895.52</v>
      </c>
      <c r="E2440" s="463">
        <v>31201.447</v>
      </c>
    </row>
    <row r="2441" spans="1:5" x14ac:dyDescent="0.2">
      <c r="A2441" s="460"/>
      <c r="B2441" s="460"/>
      <c r="C2441" s="460" t="s">
        <v>702</v>
      </c>
      <c r="D2441" s="463">
        <v>24363.204000000002</v>
      </c>
      <c r="E2441" s="463">
        <v>1425.3340000000001</v>
      </c>
    </row>
    <row r="2442" spans="1:5" x14ac:dyDescent="0.2">
      <c r="A2442" s="460"/>
      <c r="B2442" s="460"/>
      <c r="C2442" s="460" t="s">
        <v>944</v>
      </c>
      <c r="D2442" s="463">
        <v>1490.925</v>
      </c>
      <c r="E2442" s="463">
        <v>45.9</v>
      </c>
    </row>
    <row r="2443" spans="1:5" x14ac:dyDescent="0.2">
      <c r="A2443" s="460"/>
      <c r="B2443" s="460"/>
      <c r="C2443" s="460" t="s">
        <v>813</v>
      </c>
      <c r="D2443" s="463">
        <v>296.29599999999999</v>
      </c>
      <c r="E2443" s="463">
        <v>28.472000000000001</v>
      </c>
    </row>
    <row r="2444" spans="1:5" x14ac:dyDescent="0.2">
      <c r="A2444" s="460"/>
      <c r="B2444" s="460"/>
      <c r="C2444" s="460" t="s">
        <v>801</v>
      </c>
      <c r="D2444" s="463">
        <v>73354.653000000006</v>
      </c>
      <c r="E2444" s="463">
        <v>7056.1710000000003</v>
      </c>
    </row>
    <row r="2445" spans="1:5" x14ac:dyDescent="0.2">
      <c r="A2445" s="460"/>
      <c r="B2445" s="460"/>
      <c r="C2445" s="460" t="s">
        <v>713</v>
      </c>
      <c r="D2445" s="463">
        <v>2612917.8629999999</v>
      </c>
      <c r="E2445" s="463">
        <v>1210385.436</v>
      </c>
    </row>
    <row r="2446" spans="1:5" x14ac:dyDescent="0.2">
      <c r="A2446" s="460"/>
      <c r="B2446" s="460"/>
      <c r="C2446" s="460" t="s">
        <v>910</v>
      </c>
      <c r="D2446" s="463">
        <v>100.104</v>
      </c>
      <c r="E2446" s="463">
        <v>185</v>
      </c>
    </row>
    <row r="2447" spans="1:5" x14ac:dyDescent="0.2">
      <c r="A2447" s="460"/>
      <c r="B2447" s="460"/>
      <c r="C2447" s="460" t="s">
        <v>688</v>
      </c>
      <c r="D2447" s="463">
        <v>621359.84100000001</v>
      </c>
      <c r="E2447" s="463">
        <v>160188.215</v>
      </c>
    </row>
    <row r="2448" spans="1:5" x14ac:dyDescent="0.2">
      <c r="A2448" s="460"/>
      <c r="B2448" s="460"/>
      <c r="C2448" s="460" t="s">
        <v>722</v>
      </c>
      <c r="D2448" s="463">
        <v>4309.9030000000002</v>
      </c>
      <c r="E2448" s="463">
        <v>167.29900000000001</v>
      </c>
    </row>
    <row r="2449" spans="1:5" x14ac:dyDescent="0.2">
      <c r="A2449" s="460"/>
      <c r="B2449" s="460"/>
      <c r="C2449" s="460" t="s">
        <v>715</v>
      </c>
      <c r="D2449" s="463">
        <v>5236.9409999999998</v>
      </c>
      <c r="E2449" s="463">
        <v>326.94299999999998</v>
      </c>
    </row>
    <row r="2450" spans="1:5" x14ac:dyDescent="0.2">
      <c r="A2450" s="460"/>
      <c r="B2450" s="460"/>
      <c r="C2450" s="460" t="s">
        <v>808</v>
      </c>
      <c r="D2450" s="463">
        <v>833.37699999999995</v>
      </c>
      <c r="E2450" s="463">
        <v>39.762999999999998</v>
      </c>
    </row>
    <row r="2451" spans="1:5" x14ac:dyDescent="0.2">
      <c r="A2451" s="460"/>
      <c r="B2451" s="460"/>
      <c r="C2451" s="460" t="s">
        <v>723</v>
      </c>
      <c r="D2451" s="463">
        <v>392.66500000000002</v>
      </c>
      <c r="E2451" s="463">
        <v>48.64</v>
      </c>
    </row>
    <row r="2452" spans="1:5" x14ac:dyDescent="0.2">
      <c r="A2452" s="460"/>
      <c r="B2452" s="460"/>
      <c r="C2452" s="460" t="s">
        <v>855</v>
      </c>
      <c r="D2452" s="463">
        <v>21427.530999999999</v>
      </c>
      <c r="E2452" s="463">
        <v>1387.2850000000001</v>
      </c>
    </row>
    <row r="2453" spans="1:5" x14ac:dyDescent="0.2">
      <c r="A2453" s="460"/>
      <c r="B2453" s="460"/>
      <c r="C2453" s="460" t="s">
        <v>724</v>
      </c>
      <c r="D2453" s="463">
        <v>40659.152000000002</v>
      </c>
      <c r="E2453" s="463">
        <v>5383.5919999999996</v>
      </c>
    </row>
    <row r="2454" spans="1:5" s="334" customFormat="1" ht="12.75" customHeight="1" x14ac:dyDescent="0.2">
      <c r="A2454" s="571" t="s">
        <v>985</v>
      </c>
      <c r="B2454" s="572"/>
      <c r="C2454" s="573"/>
      <c r="D2454" s="574"/>
      <c r="E2454" s="574" t="s">
        <v>1578</v>
      </c>
    </row>
    <row r="2455" spans="1:5" x14ac:dyDescent="0.2">
      <c r="A2455" s="460"/>
      <c r="B2455" s="460"/>
      <c r="C2455" s="460" t="s">
        <v>719</v>
      </c>
      <c r="D2455" s="463">
        <v>12741.445</v>
      </c>
      <c r="E2455" s="463">
        <v>702.51900000000001</v>
      </c>
    </row>
    <row r="2456" spans="1:5" x14ac:dyDescent="0.2">
      <c r="A2456" s="460"/>
      <c r="B2456" s="460"/>
      <c r="C2456" s="460" t="s">
        <v>691</v>
      </c>
      <c r="D2456" s="463">
        <v>28449.134999999998</v>
      </c>
      <c r="E2456" s="463">
        <v>2182.7420000000002</v>
      </c>
    </row>
    <row r="2457" spans="1:5" x14ac:dyDescent="0.2">
      <c r="A2457" s="460"/>
      <c r="B2457" s="460"/>
      <c r="C2457" s="460" t="s">
        <v>1240</v>
      </c>
      <c r="D2457" s="463">
        <v>63.26</v>
      </c>
      <c r="E2457" s="463">
        <v>11.201000000000001</v>
      </c>
    </row>
    <row r="2458" spans="1:5" x14ac:dyDescent="0.2">
      <c r="A2458" s="460"/>
      <c r="B2458" s="460"/>
      <c r="C2458" s="460" t="s">
        <v>742</v>
      </c>
      <c r="D2458" s="463">
        <v>14026.047</v>
      </c>
      <c r="E2458" s="463">
        <v>488.33199999999999</v>
      </c>
    </row>
    <row r="2459" spans="1:5" x14ac:dyDescent="0.2">
      <c r="A2459" s="460"/>
      <c r="B2459" s="460"/>
      <c r="C2459" s="460" t="s">
        <v>743</v>
      </c>
      <c r="D2459" s="463">
        <v>98.600999999999999</v>
      </c>
      <c r="E2459" s="463">
        <v>20.216000000000001</v>
      </c>
    </row>
    <row r="2460" spans="1:5" x14ac:dyDescent="0.2">
      <c r="A2460" s="460"/>
      <c r="B2460" s="460"/>
      <c r="C2460" s="460" t="s">
        <v>814</v>
      </c>
      <c r="D2460" s="463">
        <v>3919.8209999999999</v>
      </c>
      <c r="E2460" s="463">
        <v>1775.5519999999999</v>
      </c>
    </row>
    <row r="2461" spans="1:5" x14ac:dyDescent="0.2">
      <c r="A2461" s="460"/>
      <c r="B2461" s="460"/>
      <c r="C2461" s="460" t="s">
        <v>716</v>
      </c>
      <c r="D2461" s="463">
        <v>66.742000000000004</v>
      </c>
      <c r="E2461" s="463">
        <v>13.694000000000001</v>
      </c>
    </row>
    <row r="2462" spans="1:5" x14ac:dyDescent="0.2">
      <c r="A2462" s="460"/>
      <c r="B2462" s="460"/>
      <c r="C2462" s="460" t="s">
        <v>749</v>
      </c>
      <c r="D2462" s="463">
        <v>20472.041000000001</v>
      </c>
      <c r="E2462" s="463">
        <v>831.26400000000001</v>
      </c>
    </row>
    <row r="2463" spans="1:5" x14ac:dyDescent="0.2">
      <c r="A2463" s="460"/>
      <c r="B2463" s="460"/>
      <c r="C2463" s="460" t="s">
        <v>806</v>
      </c>
      <c r="D2463" s="463">
        <v>56509.881000000001</v>
      </c>
      <c r="E2463" s="463">
        <v>35096.169000000002</v>
      </c>
    </row>
    <row r="2464" spans="1:5" x14ac:dyDescent="0.2">
      <c r="A2464" s="460"/>
      <c r="B2464" s="460"/>
      <c r="C2464" s="460" t="s">
        <v>717</v>
      </c>
      <c r="D2464" s="463">
        <v>8854.1890000000003</v>
      </c>
      <c r="E2464" s="463">
        <v>1757.577</v>
      </c>
    </row>
    <row r="2465" spans="1:9" x14ac:dyDescent="0.2">
      <c r="A2465" s="460"/>
      <c r="B2465" s="460"/>
      <c r="C2465" s="460" t="s">
        <v>737</v>
      </c>
      <c r="D2465" s="463">
        <v>54037.705000000002</v>
      </c>
      <c r="E2465" s="463">
        <v>7632.942</v>
      </c>
    </row>
    <row r="2466" spans="1:9" x14ac:dyDescent="0.2">
      <c r="A2466" s="460"/>
      <c r="B2466" s="460"/>
      <c r="C2466" s="460" t="s">
        <v>704</v>
      </c>
      <c r="D2466" s="463">
        <v>31549.887999999999</v>
      </c>
      <c r="E2466" s="463">
        <v>1120.1020000000001</v>
      </c>
    </row>
    <row r="2467" spans="1:9" x14ac:dyDescent="0.2">
      <c r="A2467" s="460"/>
      <c r="B2467" s="460"/>
      <c r="C2467" s="460" t="s">
        <v>731</v>
      </c>
      <c r="D2467" s="463">
        <v>3217.2130000000002</v>
      </c>
      <c r="E2467" s="463">
        <v>1158.222</v>
      </c>
    </row>
    <row r="2468" spans="1:9" ht="13.5" thickBot="1" x14ac:dyDescent="0.25">
      <c r="A2468" s="460"/>
      <c r="B2468" s="460"/>
      <c r="C2468" s="460" t="s">
        <v>718</v>
      </c>
      <c r="D2468" s="463">
        <v>903474.42299999995</v>
      </c>
      <c r="E2468" s="463">
        <v>284158.70600000001</v>
      </c>
    </row>
    <row r="2469" spans="1:9" ht="13.5" thickBot="1" x14ac:dyDescent="0.25">
      <c r="A2469" s="328" t="s">
        <v>682</v>
      </c>
      <c r="B2469" s="320"/>
      <c r="C2469" s="372"/>
      <c r="D2469" s="323">
        <f>SUM(D7,D25,D38,D45,D49,D52,D70,D83,D100,D201,D231,D253,D578,D594,D601,D613,D2245)</f>
        <v>1025401470.8990003</v>
      </c>
      <c r="E2469" s="323">
        <f>SUM(E7,E25,E38,E45,E49,E52,E70,E83,E100,E201,E231,E253,E578,E594,E601,E613,E2245)</f>
        <v>1233115074.9519999</v>
      </c>
      <c r="H2469" s="5"/>
    </row>
    <row r="2470" spans="1:9" x14ac:dyDescent="0.2">
      <c r="A2470" s="481" t="s">
        <v>683</v>
      </c>
      <c r="B2470" s="475"/>
      <c r="C2470" s="482"/>
      <c r="D2470" s="482"/>
    </row>
    <row r="2471" spans="1:9" x14ac:dyDescent="0.2">
      <c r="A2471" s="483" t="s">
        <v>985</v>
      </c>
      <c r="B2471" s="313"/>
      <c r="C2471" s="313"/>
      <c r="D2471" s="313"/>
    </row>
    <row r="2472" spans="1:9" x14ac:dyDescent="0.2">
      <c r="A2472" s="460" t="s">
        <v>1241</v>
      </c>
      <c r="B2472" s="460"/>
      <c r="C2472" s="460"/>
      <c r="D2472" s="463">
        <f>SUM(D7,D25,D38,D45,D49,D52,D70,D83,D100,D201,D231,D253)</f>
        <v>219393978.06200001</v>
      </c>
      <c r="E2472" s="463">
        <f>SUM(E7,E25,E38,E45,E49,E52,E70,E83,E100,E201,E231,E253)</f>
        <v>380476849.34200007</v>
      </c>
      <c r="H2472" s="5"/>
      <c r="I2472" s="5"/>
    </row>
    <row r="2473" spans="1:9" x14ac:dyDescent="0.2">
      <c r="A2473" s="460" t="s">
        <v>1314</v>
      </c>
      <c r="B2473" s="460"/>
      <c r="C2473" s="460"/>
      <c r="D2473" s="463">
        <f>SUM(D578,D594,D601)</f>
        <v>59452361.971000001</v>
      </c>
      <c r="E2473" s="463">
        <f>SUM(E578,E594,E601)</f>
        <v>104911002.27399999</v>
      </c>
      <c r="H2473" s="5"/>
      <c r="I2473" s="5"/>
    </row>
    <row r="2474" spans="1:9" x14ac:dyDescent="0.2">
      <c r="A2474" s="460" t="s">
        <v>1242</v>
      </c>
      <c r="B2474" s="460"/>
      <c r="C2474" s="460"/>
      <c r="D2474" s="463">
        <f>SUM(D613)</f>
        <v>657911428.27700031</v>
      </c>
      <c r="E2474" s="463">
        <f>SUM(E613)</f>
        <v>696360511.44199979</v>
      </c>
      <c r="H2474" s="5"/>
      <c r="I2474" s="5"/>
    </row>
    <row r="2475" spans="1:9" x14ac:dyDescent="0.2">
      <c r="A2475" s="460" t="s">
        <v>1243</v>
      </c>
      <c r="B2475" s="460"/>
      <c r="C2475" s="460"/>
      <c r="D2475" s="463">
        <f>SUM(D2245)</f>
        <v>88643702.588999957</v>
      </c>
      <c r="E2475" s="463">
        <f>SUM(E2245)</f>
        <v>51366711.893999986</v>
      </c>
      <c r="H2475" s="5"/>
      <c r="I2475" s="5"/>
    </row>
    <row r="2476" spans="1:9" x14ac:dyDescent="0.2">
      <c r="A2476" s="460"/>
      <c r="B2476" s="460"/>
      <c r="C2476" s="460"/>
      <c r="D2476" s="513">
        <f>SUM(D2472:D2475)</f>
        <v>1025401470.8990003</v>
      </c>
      <c r="E2476" s="513">
        <f>SUM(E2472:E2475)</f>
        <v>1233115074.9519999</v>
      </c>
      <c r="H2476" s="5"/>
      <c r="I2476" s="5"/>
    </row>
    <row r="2477" spans="1:9" x14ac:dyDescent="0.2">
      <c r="D2477" s="5"/>
    </row>
  </sheetData>
  <mergeCells count="1">
    <mergeCell ref="B3:D3"/>
  </mergeCells>
  <printOptions horizontalCentered="1"/>
  <pageMargins left="0.59055118110236227" right="0.59055118110236227" top="0.59055118110236227" bottom="0.59055118110236227" header="0.31496062992125984" footer="0.31496062992125984"/>
  <pageSetup paperSize="9" orientation="landscape" r:id="rId1"/>
  <headerFooter>
    <oddFooter xml:space="preserve">&amp;R&amp;8&amp;P+108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0">
    <tabColor rgb="FF92D050"/>
  </sheetPr>
  <dimension ref="A1:D257"/>
  <sheetViews>
    <sheetView topLeftCell="A224" workbookViewId="0">
      <selection activeCell="A249" sqref="A249"/>
    </sheetView>
  </sheetViews>
  <sheetFormatPr baseColWidth="10" defaultRowHeight="12.75" x14ac:dyDescent="0.2"/>
  <cols>
    <col min="1" max="1" width="16" customWidth="1"/>
    <col min="2" max="2" width="93.42578125" customWidth="1"/>
    <col min="3" max="4" width="13" bestFit="1" customWidth="1"/>
  </cols>
  <sheetData>
    <row r="1" spans="1:4" x14ac:dyDescent="0.2">
      <c r="A1" s="470" t="s">
        <v>952</v>
      </c>
      <c r="B1" s="471"/>
      <c r="C1" s="472"/>
      <c r="D1" s="486"/>
    </row>
    <row r="2" spans="1:4" ht="9.75" customHeight="1" x14ac:dyDescent="0.2">
      <c r="A2" s="473"/>
      <c r="B2" s="474"/>
      <c r="C2" s="474"/>
      <c r="D2" s="485"/>
    </row>
    <row r="3" spans="1:4" x14ac:dyDescent="0.2">
      <c r="A3" s="487" t="s">
        <v>508</v>
      </c>
      <c r="B3" s="621" t="s">
        <v>1244</v>
      </c>
      <c r="C3" s="621"/>
      <c r="D3" s="621"/>
    </row>
    <row r="4" spans="1:4" ht="5.25" customHeight="1" x14ac:dyDescent="0.2">
      <c r="A4" s="488"/>
      <c r="B4" s="314"/>
      <c r="C4" s="313"/>
      <c r="D4" s="313"/>
    </row>
    <row r="5" spans="1:4" ht="17.25" customHeight="1" x14ac:dyDescent="0.2">
      <c r="A5" s="464" t="s">
        <v>565</v>
      </c>
      <c r="B5" s="465" t="s">
        <v>566</v>
      </c>
      <c r="C5" s="466" t="s">
        <v>567</v>
      </c>
      <c r="D5" s="467" t="s">
        <v>568</v>
      </c>
    </row>
    <row r="6" spans="1:4" s="31" customFormat="1" ht="6" customHeight="1" x14ac:dyDescent="0.2">
      <c r="A6" s="517"/>
      <c r="B6" s="517"/>
      <c r="C6" s="518"/>
      <c r="D6" s="518"/>
    </row>
    <row r="7" spans="1:4" x14ac:dyDescent="0.2">
      <c r="A7" s="460">
        <v>4401210000</v>
      </c>
      <c r="B7" s="460" t="s">
        <v>1102</v>
      </c>
      <c r="C7" s="463">
        <v>13640.732</v>
      </c>
      <c r="D7" s="463">
        <v>15682</v>
      </c>
    </row>
    <row r="8" spans="1:4" x14ac:dyDescent="0.2">
      <c r="A8" s="460">
        <v>4401220000</v>
      </c>
      <c r="B8" s="460" t="s">
        <v>940</v>
      </c>
      <c r="C8" s="463">
        <v>44920.256999999998</v>
      </c>
      <c r="D8" s="463">
        <v>39721.146999999997</v>
      </c>
    </row>
    <row r="9" spans="1:4" x14ac:dyDescent="0.2">
      <c r="A9" s="460">
        <v>4401310000</v>
      </c>
      <c r="B9" s="460" t="s">
        <v>1098</v>
      </c>
      <c r="C9" s="463">
        <v>9199.485999999999</v>
      </c>
      <c r="D9" s="463">
        <v>10234.4</v>
      </c>
    </row>
    <row r="10" spans="1:4" x14ac:dyDescent="0.2">
      <c r="A10" s="460">
        <v>4401390000</v>
      </c>
      <c r="B10" s="460" t="s">
        <v>569</v>
      </c>
      <c r="C10" s="463">
        <v>403163.49900000001</v>
      </c>
      <c r="D10" s="463">
        <v>1386118.547</v>
      </c>
    </row>
    <row r="11" spans="1:4" x14ac:dyDescent="0.2">
      <c r="A11" s="460">
        <v>4402100000</v>
      </c>
      <c r="B11" s="460" t="s">
        <v>570</v>
      </c>
      <c r="C11" s="463">
        <v>58.097000000000001</v>
      </c>
      <c r="D11" s="463">
        <v>8.0220000000000002</v>
      </c>
    </row>
    <row r="12" spans="1:4" x14ac:dyDescent="0.2">
      <c r="A12" s="460">
        <v>4402900000</v>
      </c>
      <c r="B12" s="460" t="s">
        <v>571</v>
      </c>
      <c r="C12" s="463">
        <v>125774.65200000002</v>
      </c>
      <c r="D12" s="463">
        <v>263916.75800000003</v>
      </c>
    </row>
    <row r="13" spans="1:4" x14ac:dyDescent="0.2">
      <c r="A13" s="460">
        <v>4403100000</v>
      </c>
      <c r="B13" s="460" t="s">
        <v>941</v>
      </c>
      <c r="C13" s="463">
        <v>13409490.843</v>
      </c>
      <c r="D13" s="463">
        <v>24385929.662999999</v>
      </c>
    </row>
    <row r="14" spans="1:4" x14ac:dyDescent="0.2">
      <c r="A14" s="460">
        <v>4405000000</v>
      </c>
      <c r="B14" s="460" t="s">
        <v>865</v>
      </c>
      <c r="C14" s="463">
        <v>5655.7760000000007</v>
      </c>
      <c r="D14" s="463">
        <v>6104.4549999999999</v>
      </c>
    </row>
    <row r="15" spans="1:4" x14ac:dyDescent="0.2">
      <c r="A15" s="460">
        <v>4406900000</v>
      </c>
      <c r="B15" s="460" t="s">
        <v>866</v>
      </c>
      <c r="C15" s="463">
        <v>1061122.5049999999</v>
      </c>
      <c r="D15" s="463">
        <v>1138833.814</v>
      </c>
    </row>
    <row r="16" spans="1:4" x14ac:dyDescent="0.2">
      <c r="A16" s="460">
        <v>4407109000</v>
      </c>
      <c r="B16" s="460" t="s">
        <v>572</v>
      </c>
      <c r="C16" s="463">
        <v>27107530.791999999</v>
      </c>
      <c r="D16" s="463">
        <v>45321152.389999993</v>
      </c>
    </row>
    <row r="17" spans="1:4" x14ac:dyDescent="0.2">
      <c r="A17" s="460">
        <v>4407290000</v>
      </c>
      <c r="B17" s="460" t="s">
        <v>575</v>
      </c>
      <c r="C17" s="463">
        <v>28620.148000000001</v>
      </c>
      <c r="D17" s="463">
        <v>614.00099999999998</v>
      </c>
    </row>
    <row r="18" spans="1:4" x14ac:dyDescent="0.2">
      <c r="A18" s="460">
        <v>4407990000</v>
      </c>
      <c r="B18" s="460" t="s">
        <v>576</v>
      </c>
      <c r="C18" s="463">
        <v>948594.55200000014</v>
      </c>
      <c r="D18" s="463">
        <v>950052.47299999988</v>
      </c>
    </row>
    <row r="19" spans="1:4" x14ac:dyDescent="0.2">
      <c r="A19" s="460">
        <v>4408101000</v>
      </c>
      <c r="B19" s="460" t="s">
        <v>867</v>
      </c>
      <c r="C19" s="463">
        <v>526282.05700000003</v>
      </c>
      <c r="D19" s="463">
        <v>211973.5</v>
      </c>
    </row>
    <row r="20" spans="1:4" x14ac:dyDescent="0.2">
      <c r="A20" s="460">
        <v>4408109000</v>
      </c>
      <c r="B20" s="460" t="s">
        <v>577</v>
      </c>
      <c r="C20" s="463">
        <v>612538.11499999999</v>
      </c>
      <c r="D20" s="463">
        <v>466240.50400000002</v>
      </c>
    </row>
    <row r="21" spans="1:4" x14ac:dyDescent="0.2">
      <c r="A21" s="460">
        <v>4408390000</v>
      </c>
      <c r="B21" s="460" t="s">
        <v>578</v>
      </c>
      <c r="C21" s="463">
        <v>36761.29</v>
      </c>
      <c r="D21" s="463">
        <v>13611</v>
      </c>
    </row>
    <row r="22" spans="1:4" x14ac:dyDescent="0.2">
      <c r="A22" s="460">
        <v>4408900000</v>
      </c>
      <c r="B22" s="460" t="s">
        <v>579</v>
      </c>
      <c r="C22" s="463">
        <v>642784.72000000009</v>
      </c>
      <c r="D22" s="463">
        <v>382674.78900000005</v>
      </c>
    </row>
    <row r="23" spans="1:4" x14ac:dyDescent="0.2">
      <c r="A23" s="460">
        <v>4409102000</v>
      </c>
      <c r="B23" s="460" t="s">
        <v>868</v>
      </c>
      <c r="C23" s="463">
        <v>120316.17200000001</v>
      </c>
      <c r="D23" s="463">
        <v>107317.8</v>
      </c>
    </row>
    <row r="24" spans="1:4" x14ac:dyDescent="0.2">
      <c r="A24" s="460">
        <v>4409109000</v>
      </c>
      <c r="B24" s="460" t="s">
        <v>580</v>
      </c>
      <c r="C24" s="463">
        <v>146630.98699999999</v>
      </c>
      <c r="D24" s="463">
        <v>72827.014999999985</v>
      </c>
    </row>
    <row r="25" spans="1:4" x14ac:dyDescent="0.2">
      <c r="A25" s="460">
        <v>4409210000</v>
      </c>
      <c r="B25" s="460" t="s">
        <v>869</v>
      </c>
      <c r="C25" s="463">
        <v>194069.459</v>
      </c>
      <c r="D25" s="463">
        <v>108992.289</v>
      </c>
    </row>
    <row r="26" spans="1:4" x14ac:dyDescent="0.2">
      <c r="A26" s="460">
        <v>4409291000</v>
      </c>
      <c r="B26" s="460" t="s">
        <v>581</v>
      </c>
      <c r="C26" s="463">
        <v>773.55799999999999</v>
      </c>
      <c r="D26" s="463">
        <v>178.905</v>
      </c>
    </row>
    <row r="27" spans="1:4" x14ac:dyDescent="0.2">
      <c r="A27" s="460">
        <v>4409299000</v>
      </c>
      <c r="B27" s="460" t="s">
        <v>583</v>
      </c>
      <c r="C27" s="463">
        <v>25346.341</v>
      </c>
      <c r="D27" s="463">
        <v>3166.0790000000002</v>
      </c>
    </row>
    <row r="28" spans="1:4" x14ac:dyDescent="0.2">
      <c r="A28" s="460">
        <v>4410110000</v>
      </c>
      <c r="B28" s="460" t="s">
        <v>963</v>
      </c>
      <c r="C28" s="463">
        <v>29064153.947000004</v>
      </c>
      <c r="D28" s="463">
        <v>71199559.186999992</v>
      </c>
    </row>
    <row r="29" spans="1:4" x14ac:dyDescent="0.2">
      <c r="A29" s="460">
        <v>4410120000</v>
      </c>
      <c r="B29" s="460" t="s">
        <v>1113</v>
      </c>
      <c r="C29" s="463">
        <v>4114663.9350000001</v>
      </c>
      <c r="D29" s="463">
        <v>10017124.200999999</v>
      </c>
    </row>
    <row r="30" spans="1:4" x14ac:dyDescent="0.2">
      <c r="A30" s="460">
        <v>4410190000</v>
      </c>
      <c r="B30" s="460" t="s">
        <v>584</v>
      </c>
      <c r="C30" s="463">
        <v>51164180.035999998</v>
      </c>
      <c r="D30" s="463">
        <v>102861938.34599999</v>
      </c>
    </row>
    <row r="31" spans="1:4" x14ac:dyDescent="0.2">
      <c r="A31" s="460">
        <v>4410900000</v>
      </c>
      <c r="B31" s="460" t="s">
        <v>870</v>
      </c>
      <c r="C31" s="463">
        <v>1123024.6070000001</v>
      </c>
      <c r="D31" s="463">
        <v>3700864.5630000001</v>
      </c>
    </row>
    <row r="32" spans="1:4" x14ac:dyDescent="0.2">
      <c r="A32" s="460">
        <v>4411120000</v>
      </c>
      <c r="B32" s="460" t="s">
        <v>1099</v>
      </c>
      <c r="C32" s="463">
        <v>10482685.847999999</v>
      </c>
      <c r="D32" s="463">
        <v>20654290.763999999</v>
      </c>
    </row>
    <row r="33" spans="1:4" x14ac:dyDescent="0.2">
      <c r="A33" s="460">
        <v>4411130000</v>
      </c>
      <c r="B33" s="460" t="s">
        <v>1114</v>
      </c>
      <c r="C33" s="463">
        <v>11402200.905000001</v>
      </c>
      <c r="D33" s="463">
        <v>16681982.696</v>
      </c>
    </row>
    <row r="34" spans="1:4" x14ac:dyDescent="0.2">
      <c r="A34" s="460">
        <v>4411140000</v>
      </c>
      <c r="B34" s="460" t="s">
        <v>871</v>
      </c>
      <c r="C34" s="463">
        <v>10342907.858000003</v>
      </c>
      <c r="D34" s="463">
        <v>18577955.175000004</v>
      </c>
    </row>
    <row r="35" spans="1:4" x14ac:dyDescent="0.2">
      <c r="A35" s="460">
        <v>4411920000</v>
      </c>
      <c r="B35" s="460" t="s">
        <v>1103</v>
      </c>
      <c r="C35" s="463">
        <v>11441447.784000002</v>
      </c>
      <c r="D35" s="463">
        <v>26257505.486000001</v>
      </c>
    </row>
    <row r="36" spans="1:4" x14ac:dyDescent="0.2">
      <c r="A36" s="460">
        <v>4411930000</v>
      </c>
      <c r="B36" s="460" t="s">
        <v>1104</v>
      </c>
      <c r="C36" s="463">
        <v>165489.973</v>
      </c>
      <c r="D36" s="463">
        <v>169686.946</v>
      </c>
    </row>
    <row r="37" spans="1:4" x14ac:dyDescent="0.2">
      <c r="A37" s="460">
        <v>4411940000</v>
      </c>
      <c r="B37" s="460" t="s">
        <v>1105</v>
      </c>
      <c r="C37" s="463">
        <v>68938.483999999997</v>
      </c>
      <c r="D37" s="463">
        <v>30717.041000000001</v>
      </c>
    </row>
    <row r="38" spans="1:4" x14ac:dyDescent="0.2">
      <c r="A38" s="460">
        <v>4412100000</v>
      </c>
      <c r="B38" s="460" t="s">
        <v>872</v>
      </c>
      <c r="C38" s="463">
        <v>167860.41399999999</v>
      </c>
      <c r="D38" s="463">
        <v>81291.667999999991</v>
      </c>
    </row>
    <row r="39" spans="1:4" x14ac:dyDescent="0.2">
      <c r="A39" s="460">
        <v>4412310000</v>
      </c>
      <c r="B39" s="460" t="s">
        <v>585</v>
      </c>
      <c r="C39" s="463">
        <v>2096595.6359999999</v>
      </c>
      <c r="D39" s="463">
        <v>713966.64</v>
      </c>
    </row>
    <row r="40" spans="1:4" x14ac:dyDescent="0.2">
      <c r="A40" s="460">
        <v>4412320000</v>
      </c>
      <c r="B40" s="460" t="s">
        <v>586</v>
      </c>
      <c r="C40" s="463">
        <v>5495001.1830000002</v>
      </c>
      <c r="D40" s="463">
        <v>6694176.9089999991</v>
      </c>
    </row>
    <row r="41" spans="1:4" x14ac:dyDescent="0.2">
      <c r="A41" s="460">
        <v>4412390000</v>
      </c>
      <c r="B41" s="460" t="s">
        <v>587</v>
      </c>
      <c r="C41" s="463">
        <v>8467143.1039999984</v>
      </c>
      <c r="D41" s="463">
        <v>12145455.453999998</v>
      </c>
    </row>
    <row r="42" spans="1:4" s="334" customFormat="1" ht="12.75" customHeight="1" x14ac:dyDescent="0.2">
      <c r="A42" s="571" t="s">
        <v>985</v>
      </c>
      <c r="B42" s="572"/>
      <c r="C42" s="573"/>
      <c r="D42" s="574" t="s">
        <v>1578</v>
      </c>
    </row>
    <row r="43" spans="1:4" x14ac:dyDescent="0.2">
      <c r="A43" s="460">
        <v>4412940000</v>
      </c>
      <c r="B43" s="460" t="s">
        <v>588</v>
      </c>
      <c r="C43" s="463">
        <v>130908.46900000001</v>
      </c>
      <c r="D43" s="463">
        <v>123210.11500000001</v>
      </c>
    </row>
    <row r="44" spans="1:4" x14ac:dyDescent="0.2">
      <c r="A44" s="460">
        <v>4412990000</v>
      </c>
      <c r="B44" s="460" t="s">
        <v>589</v>
      </c>
      <c r="C44" s="463">
        <v>1887222.8149999999</v>
      </c>
      <c r="D44" s="463">
        <v>936684.76299999992</v>
      </c>
    </row>
    <row r="45" spans="1:4" x14ac:dyDescent="0.2">
      <c r="A45" s="460">
        <v>4413000000</v>
      </c>
      <c r="B45" s="460" t="s">
        <v>590</v>
      </c>
      <c r="C45" s="463">
        <v>124447.424</v>
      </c>
      <c r="D45" s="463">
        <v>55609.036</v>
      </c>
    </row>
    <row r="46" spans="1:4" x14ac:dyDescent="0.2">
      <c r="A46" s="460">
        <v>4414000000</v>
      </c>
      <c r="B46" s="460" t="s">
        <v>591</v>
      </c>
      <c r="C46" s="463">
        <v>614951.98400000005</v>
      </c>
      <c r="D46" s="463">
        <v>138631.56700000004</v>
      </c>
    </row>
    <row r="47" spans="1:4" x14ac:dyDescent="0.2">
      <c r="A47" s="460">
        <v>4415100000</v>
      </c>
      <c r="B47" s="460" t="s">
        <v>592</v>
      </c>
      <c r="C47" s="463">
        <v>5082639.5940000014</v>
      </c>
      <c r="D47" s="463">
        <v>3220838.2109999997</v>
      </c>
    </row>
    <row r="48" spans="1:4" x14ac:dyDescent="0.2">
      <c r="A48" s="460">
        <v>4415200000</v>
      </c>
      <c r="B48" s="460" t="s">
        <v>593</v>
      </c>
      <c r="C48" s="463">
        <v>3270854.1189999999</v>
      </c>
      <c r="D48" s="463">
        <v>3349278.4529999997</v>
      </c>
    </row>
    <row r="49" spans="1:4" x14ac:dyDescent="0.2">
      <c r="A49" s="460">
        <v>4416000000</v>
      </c>
      <c r="B49" s="460" t="s">
        <v>970</v>
      </c>
      <c r="C49" s="463">
        <v>168562.55800000002</v>
      </c>
      <c r="D49" s="463">
        <v>46838.436000000009</v>
      </c>
    </row>
    <row r="50" spans="1:4" x14ac:dyDescent="0.2">
      <c r="A50" s="460">
        <v>4417001000</v>
      </c>
      <c r="B50" s="460" t="s">
        <v>594</v>
      </c>
      <c r="C50" s="463">
        <v>309.88500000000005</v>
      </c>
      <c r="D50" s="463">
        <v>50.030999999999999</v>
      </c>
    </row>
    <row r="51" spans="1:4" x14ac:dyDescent="0.2">
      <c r="A51" s="460">
        <v>4417009000</v>
      </c>
      <c r="B51" s="460" t="s">
        <v>595</v>
      </c>
      <c r="C51" s="463">
        <v>1015936.099</v>
      </c>
      <c r="D51" s="463">
        <v>1765345.9500000002</v>
      </c>
    </row>
    <row r="52" spans="1:4" x14ac:dyDescent="0.2">
      <c r="A52" s="460">
        <v>4418100000</v>
      </c>
      <c r="B52" s="460" t="s">
        <v>596</v>
      </c>
      <c r="C52" s="463">
        <v>31608.472999999998</v>
      </c>
      <c r="D52" s="463">
        <v>4472.2170000000006</v>
      </c>
    </row>
    <row r="53" spans="1:4" x14ac:dyDescent="0.2">
      <c r="A53" s="460">
        <v>4418200000</v>
      </c>
      <c r="B53" s="460" t="s">
        <v>597</v>
      </c>
      <c r="C53" s="463">
        <v>759734.85100000002</v>
      </c>
      <c r="D53" s="463">
        <v>245828.75500000003</v>
      </c>
    </row>
    <row r="54" spans="1:4" x14ac:dyDescent="0.2">
      <c r="A54" s="460">
        <v>4418400000</v>
      </c>
      <c r="B54" s="460" t="s">
        <v>873</v>
      </c>
      <c r="C54" s="463">
        <v>684002.43500000006</v>
      </c>
      <c r="D54" s="463">
        <v>470232.88300000003</v>
      </c>
    </row>
    <row r="55" spans="1:4" x14ac:dyDescent="0.2">
      <c r="A55" s="460">
        <v>4418500000</v>
      </c>
      <c r="B55" s="460" t="s">
        <v>598</v>
      </c>
      <c r="C55" s="463">
        <v>333.91</v>
      </c>
      <c r="D55" s="463">
        <v>261.59199999999998</v>
      </c>
    </row>
    <row r="56" spans="1:4" x14ac:dyDescent="0.2">
      <c r="A56" s="460">
        <v>4418600000</v>
      </c>
      <c r="B56" s="460" t="s">
        <v>599</v>
      </c>
      <c r="C56" s="463">
        <v>349669.08700000006</v>
      </c>
      <c r="D56" s="463">
        <v>252392.45800000001</v>
      </c>
    </row>
    <row r="57" spans="1:4" x14ac:dyDescent="0.2">
      <c r="A57" s="460">
        <v>4418710000</v>
      </c>
      <c r="B57" s="460" t="s">
        <v>1229</v>
      </c>
      <c r="C57" s="463">
        <v>2941.9259999999999</v>
      </c>
      <c r="D57" s="463">
        <v>3930.058</v>
      </c>
    </row>
    <row r="58" spans="1:4" x14ac:dyDescent="0.2">
      <c r="A58" s="460">
        <v>4418720000</v>
      </c>
      <c r="B58" s="460" t="s">
        <v>600</v>
      </c>
      <c r="C58" s="463">
        <v>486673.26699999999</v>
      </c>
      <c r="D58" s="463">
        <v>171901.014</v>
      </c>
    </row>
    <row r="59" spans="1:4" x14ac:dyDescent="0.2">
      <c r="A59" s="460">
        <v>4418790000</v>
      </c>
      <c r="B59" s="460" t="s">
        <v>601</v>
      </c>
      <c r="C59" s="463">
        <v>1562349.5209999999</v>
      </c>
      <c r="D59" s="463">
        <v>928976.69499999995</v>
      </c>
    </row>
    <row r="60" spans="1:4" x14ac:dyDescent="0.2">
      <c r="A60" s="460">
        <v>4418901000</v>
      </c>
      <c r="B60" s="460" t="s">
        <v>874</v>
      </c>
      <c r="C60" s="463">
        <v>19363.523999999998</v>
      </c>
      <c r="D60" s="463">
        <v>8719.0549999999985</v>
      </c>
    </row>
    <row r="61" spans="1:4" x14ac:dyDescent="0.2">
      <c r="A61" s="460">
        <v>4418909000</v>
      </c>
      <c r="B61" s="460" t="s">
        <v>602</v>
      </c>
      <c r="C61" s="463">
        <v>481318.77300000004</v>
      </c>
      <c r="D61" s="463">
        <v>120926.526</v>
      </c>
    </row>
    <row r="62" spans="1:4" x14ac:dyDescent="0.2">
      <c r="A62" s="460">
        <v>4419000000</v>
      </c>
      <c r="B62" s="460" t="s">
        <v>603</v>
      </c>
      <c r="C62" s="463">
        <v>960975.83999999985</v>
      </c>
      <c r="D62" s="463">
        <v>180475.26499999993</v>
      </c>
    </row>
    <row r="63" spans="1:4" x14ac:dyDescent="0.2">
      <c r="A63" s="460">
        <v>4420100000</v>
      </c>
      <c r="B63" s="460" t="s">
        <v>604</v>
      </c>
      <c r="C63" s="463">
        <v>873394.19500000018</v>
      </c>
      <c r="D63" s="463">
        <v>320097.56300000008</v>
      </c>
    </row>
    <row r="64" spans="1:4" x14ac:dyDescent="0.2">
      <c r="A64" s="460">
        <v>4420900000</v>
      </c>
      <c r="B64" s="460" t="s">
        <v>605</v>
      </c>
      <c r="C64" s="463">
        <v>706527.38500000036</v>
      </c>
      <c r="D64" s="463">
        <v>238674.60499999998</v>
      </c>
    </row>
    <row r="65" spans="1:4" x14ac:dyDescent="0.2">
      <c r="A65" s="460">
        <v>4421100000</v>
      </c>
      <c r="B65" s="460" t="s">
        <v>606</v>
      </c>
      <c r="C65" s="463">
        <v>793147.51100000017</v>
      </c>
      <c r="D65" s="463">
        <v>271240.80799999996</v>
      </c>
    </row>
    <row r="66" spans="1:4" x14ac:dyDescent="0.2">
      <c r="A66" s="460">
        <v>4421901000</v>
      </c>
      <c r="B66" s="460" t="s">
        <v>607</v>
      </c>
      <c r="C66" s="463">
        <v>503.68700000000001</v>
      </c>
      <c r="D66" s="463">
        <v>343.26400000000001</v>
      </c>
    </row>
    <row r="67" spans="1:4" x14ac:dyDescent="0.2">
      <c r="A67" s="460">
        <v>4421902000</v>
      </c>
      <c r="B67" s="460" t="s">
        <v>608</v>
      </c>
      <c r="C67" s="463">
        <v>376434.09399999998</v>
      </c>
      <c r="D67" s="463">
        <v>286434.64299999998</v>
      </c>
    </row>
    <row r="68" spans="1:4" x14ac:dyDescent="0.2">
      <c r="A68" s="460">
        <v>4421903000</v>
      </c>
      <c r="B68" s="460" t="s">
        <v>609</v>
      </c>
      <c r="C68" s="463">
        <v>1000447.9510000001</v>
      </c>
      <c r="D68" s="463">
        <v>318224.277</v>
      </c>
    </row>
    <row r="69" spans="1:4" x14ac:dyDescent="0.2">
      <c r="A69" s="460">
        <v>4421905000</v>
      </c>
      <c r="B69" s="460" t="s">
        <v>610</v>
      </c>
      <c r="C69" s="463">
        <v>4758193.0149999997</v>
      </c>
      <c r="D69" s="463">
        <v>1513913.8</v>
      </c>
    </row>
    <row r="70" spans="1:4" x14ac:dyDescent="0.2">
      <c r="A70" s="460">
        <v>4421909000</v>
      </c>
      <c r="B70" s="460" t="s">
        <v>611</v>
      </c>
      <c r="C70" s="463">
        <v>2190957.9179999996</v>
      </c>
      <c r="D70" s="463">
        <v>831452.67499999993</v>
      </c>
    </row>
    <row r="71" spans="1:4" x14ac:dyDescent="0.2">
      <c r="A71" s="460">
        <v>4701000000</v>
      </c>
      <c r="B71" s="460" t="s">
        <v>875</v>
      </c>
      <c r="C71" s="463">
        <v>230818.35399999999</v>
      </c>
      <c r="D71" s="463">
        <v>329109.58500000002</v>
      </c>
    </row>
    <row r="72" spans="1:4" x14ac:dyDescent="0.2">
      <c r="A72" s="460">
        <v>4703110000</v>
      </c>
      <c r="B72" s="460" t="s">
        <v>876</v>
      </c>
      <c r="C72" s="463">
        <v>3572191.4530000002</v>
      </c>
      <c r="D72" s="463">
        <v>5538572</v>
      </c>
    </row>
    <row r="73" spans="1:4" x14ac:dyDescent="0.2">
      <c r="A73" s="460">
        <v>4703210000</v>
      </c>
      <c r="B73" s="460" t="s">
        <v>612</v>
      </c>
      <c r="C73" s="463">
        <v>23106682.419999998</v>
      </c>
      <c r="D73" s="463">
        <v>32766559.947000001</v>
      </c>
    </row>
    <row r="74" spans="1:4" x14ac:dyDescent="0.2">
      <c r="A74" s="460">
        <v>4703290000</v>
      </c>
      <c r="B74" s="460" t="s">
        <v>877</v>
      </c>
      <c r="C74" s="463">
        <v>28926656.415000003</v>
      </c>
      <c r="D74" s="463">
        <v>52661560.394000001</v>
      </c>
    </row>
    <row r="75" spans="1:4" x14ac:dyDescent="0.2">
      <c r="A75" s="460">
        <v>4704290000</v>
      </c>
      <c r="B75" s="460" t="s">
        <v>878</v>
      </c>
      <c r="C75" s="463">
        <v>403213.45500000002</v>
      </c>
      <c r="D75" s="463">
        <v>200485</v>
      </c>
    </row>
    <row r="76" spans="1:4" x14ac:dyDescent="0.2">
      <c r="A76" s="460">
        <v>4706200000</v>
      </c>
      <c r="B76" s="460" t="s">
        <v>998</v>
      </c>
      <c r="C76" s="463">
        <v>1413.8779999999999</v>
      </c>
      <c r="D76" s="463">
        <v>1280</v>
      </c>
    </row>
    <row r="77" spans="1:4" x14ac:dyDescent="0.2">
      <c r="A77" s="460">
        <v>4706300030</v>
      </c>
      <c r="B77" s="460" t="s">
        <v>1045</v>
      </c>
      <c r="C77" s="463">
        <v>297.28899999999999</v>
      </c>
      <c r="D77" s="463">
        <v>55.043999999999997</v>
      </c>
    </row>
    <row r="78" spans="1:4" s="334" customFormat="1" ht="12.75" customHeight="1" x14ac:dyDescent="0.2">
      <c r="A78" s="571" t="s">
        <v>985</v>
      </c>
      <c r="B78" s="572"/>
      <c r="C78" s="573"/>
      <c r="D78" s="574" t="s">
        <v>1578</v>
      </c>
    </row>
    <row r="79" spans="1:4" x14ac:dyDescent="0.2">
      <c r="A79" s="460">
        <v>4706910000</v>
      </c>
      <c r="B79" s="460" t="s">
        <v>879</v>
      </c>
      <c r="C79" s="463">
        <v>14964.951999999999</v>
      </c>
      <c r="D79" s="463">
        <v>9135</v>
      </c>
    </row>
    <row r="80" spans="1:4" x14ac:dyDescent="0.2">
      <c r="A80" s="460">
        <v>4706920000</v>
      </c>
      <c r="B80" s="460" t="s">
        <v>999</v>
      </c>
      <c r="C80" s="463">
        <v>646.32000000000005</v>
      </c>
      <c r="D80" s="463">
        <v>5.6660000000000004</v>
      </c>
    </row>
    <row r="81" spans="1:4" x14ac:dyDescent="0.2">
      <c r="A81" s="460">
        <v>4707100000</v>
      </c>
      <c r="B81" s="460" t="s">
        <v>613</v>
      </c>
      <c r="C81" s="463">
        <v>2672159.523</v>
      </c>
      <c r="D81" s="463">
        <v>11479571.638</v>
      </c>
    </row>
    <row r="82" spans="1:4" x14ac:dyDescent="0.2">
      <c r="A82" s="460">
        <v>4707200000</v>
      </c>
      <c r="B82" s="460" t="s">
        <v>1000</v>
      </c>
      <c r="C82" s="463">
        <v>523317.91199999995</v>
      </c>
      <c r="D82" s="463">
        <v>1924668</v>
      </c>
    </row>
    <row r="83" spans="1:4" x14ac:dyDescent="0.2">
      <c r="A83" s="460">
        <v>4801000000</v>
      </c>
      <c r="B83" s="460" t="s">
        <v>880</v>
      </c>
      <c r="C83" s="463">
        <v>40658638.208000004</v>
      </c>
      <c r="D83" s="463">
        <v>71203658.38499999</v>
      </c>
    </row>
    <row r="84" spans="1:4" x14ac:dyDescent="0.2">
      <c r="A84" s="460">
        <v>4802100000</v>
      </c>
      <c r="B84" s="460" t="s">
        <v>616</v>
      </c>
      <c r="C84" s="463">
        <v>4015.5509999999999</v>
      </c>
      <c r="D84" s="463">
        <v>3123.52</v>
      </c>
    </row>
    <row r="85" spans="1:4" x14ac:dyDescent="0.2">
      <c r="A85" s="460">
        <v>4802200010</v>
      </c>
      <c r="B85" s="460" t="s">
        <v>911</v>
      </c>
      <c r="C85" s="463">
        <v>55764.589</v>
      </c>
      <c r="D85" s="463">
        <v>77789.127000000022</v>
      </c>
    </row>
    <row r="86" spans="1:4" x14ac:dyDescent="0.2">
      <c r="A86" s="460">
        <v>4802200090</v>
      </c>
      <c r="B86" s="460" t="s">
        <v>617</v>
      </c>
      <c r="C86" s="463">
        <v>1095511.4569999999</v>
      </c>
      <c r="D86" s="463">
        <v>1327504.5109999997</v>
      </c>
    </row>
    <row r="87" spans="1:4" x14ac:dyDescent="0.2">
      <c r="A87" s="460">
        <v>4802540090</v>
      </c>
      <c r="B87" s="460" t="s">
        <v>912</v>
      </c>
      <c r="C87" s="463">
        <v>968029.75000000012</v>
      </c>
      <c r="D87" s="463">
        <v>742043.90899999987</v>
      </c>
    </row>
    <row r="88" spans="1:4" x14ac:dyDescent="0.2">
      <c r="A88" s="460">
        <v>4802551090</v>
      </c>
      <c r="B88" s="460" t="s">
        <v>881</v>
      </c>
      <c r="C88" s="463">
        <v>4234.8029999999999</v>
      </c>
      <c r="D88" s="463">
        <v>4391.7</v>
      </c>
    </row>
    <row r="89" spans="1:4" x14ac:dyDescent="0.2">
      <c r="A89" s="460">
        <v>4802552000</v>
      </c>
      <c r="B89" s="460" t="s">
        <v>882</v>
      </c>
      <c r="C89" s="463">
        <v>459974.56699999998</v>
      </c>
      <c r="D89" s="463">
        <v>202362.80499999999</v>
      </c>
    </row>
    <row r="90" spans="1:4" x14ac:dyDescent="0.2">
      <c r="A90" s="460">
        <v>4802559000</v>
      </c>
      <c r="B90" s="460" t="s">
        <v>618</v>
      </c>
      <c r="C90" s="463">
        <v>97736047.224000037</v>
      </c>
      <c r="D90" s="463">
        <v>120456390.79599999</v>
      </c>
    </row>
    <row r="91" spans="1:4" x14ac:dyDescent="0.2">
      <c r="A91" s="460">
        <v>4802561010</v>
      </c>
      <c r="B91" s="460" t="s">
        <v>1232</v>
      </c>
      <c r="C91" s="463">
        <v>41848.114999999998</v>
      </c>
      <c r="D91" s="463">
        <v>50083.764000000003</v>
      </c>
    </row>
    <row r="92" spans="1:4" x14ac:dyDescent="0.2">
      <c r="A92" s="460">
        <v>4802561090</v>
      </c>
      <c r="B92" s="460" t="s">
        <v>913</v>
      </c>
      <c r="C92" s="463">
        <v>71.787999999999997</v>
      </c>
      <c r="D92" s="463">
        <v>30.155000000000001</v>
      </c>
    </row>
    <row r="93" spans="1:4" x14ac:dyDescent="0.2">
      <c r="A93" s="460">
        <v>4802569000</v>
      </c>
      <c r="B93" s="460" t="s">
        <v>619</v>
      </c>
      <c r="C93" s="463">
        <v>54757821.75</v>
      </c>
      <c r="D93" s="463">
        <v>60000752.656000003</v>
      </c>
    </row>
    <row r="94" spans="1:4" x14ac:dyDescent="0.2">
      <c r="A94" s="460">
        <v>4802572000</v>
      </c>
      <c r="B94" s="460" t="s">
        <v>883</v>
      </c>
      <c r="C94" s="463">
        <v>406172.28</v>
      </c>
      <c r="D94" s="463">
        <v>80525</v>
      </c>
    </row>
    <row r="95" spans="1:4" x14ac:dyDescent="0.2">
      <c r="A95" s="460">
        <v>4802579000</v>
      </c>
      <c r="B95" s="460" t="s">
        <v>620</v>
      </c>
      <c r="C95" s="463">
        <v>19686631.34</v>
      </c>
      <c r="D95" s="463">
        <v>22480626.372000001</v>
      </c>
    </row>
    <row r="96" spans="1:4" x14ac:dyDescent="0.2">
      <c r="A96" s="460">
        <v>4802581010</v>
      </c>
      <c r="B96" s="460" t="s">
        <v>942</v>
      </c>
      <c r="C96" s="463">
        <v>7228.18</v>
      </c>
      <c r="D96" s="463">
        <v>4318.2280000000001</v>
      </c>
    </row>
    <row r="97" spans="1:4" x14ac:dyDescent="0.2">
      <c r="A97" s="460">
        <v>4802581090</v>
      </c>
      <c r="B97" s="460" t="s">
        <v>621</v>
      </c>
      <c r="C97" s="463">
        <v>15745.207</v>
      </c>
      <c r="D97" s="463">
        <v>8073.5839999999998</v>
      </c>
    </row>
    <row r="98" spans="1:4" x14ac:dyDescent="0.2">
      <c r="A98" s="460">
        <v>4802589010</v>
      </c>
      <c r="B98" s="460" t="s">
        <v>914</v>
      </c>
      <c r="C98" s="463">
        <v>743452.74199999997</v>
      </c>
      <c r="D98" s="463">
        <v>401403.68100000004</v>
      </c>
    </row>
    <row r="99" spans="1:4" x14ac:dyDescent="0.2">
      <c r="A99" s="460">
        <v>4802589090</v>
      </c>
      <c r="B99" s="460" t="s">
        <v>621</v>
      </c>
      <c r="C99" s="463">
        <v>3298541.6670000004</v>
      </c>
      <c r="D99" s="463">
        <v>2011785.7439999999</v>
      </c>
    </row>
    <row r="100" spans="1:4" x14ac:dyDescent="0.2">
      <c r="A100" s="460">
        <v>4802611000</v>
      </c>
      <c r="B100" s="460" t="s">
        <v>1001</v>
      </c>
      <c r="C100" s="463">
        <v>751498.05200000003</v>
      </c>
      <c r="D100" s="463">
        <v>1053295</v>
      </c>
    </row>
    <row r="101" spans="1:4" x14ac:dyDescent="0.2">
      <c r="A101" s="460">
        <v>4802619010</v>
      </c>
      <c r="B101" s="460" t="s">
        <v>622</v>
      </c>
      <c r="C101" s="463">
        <v>6240755.1059999997</v>
      </c>
      <c r="D101" s="463">
        <v>8938053.4050000012</v>
      </c>
    </row>
    <row r="102" spans="1:4" x14ac:dyDescent="0.2">
      <c r="A102" s="460">
        <v>4802619020</v>
      </c>
      <c r="B102" s="460" t="s">
        <v>884</v>
      </c>
      <c r="C102" s="463">
        <v>166100.201</v>
      </c>
      <c r="D102" s="463">
        <v>305481.19900000002</v>
      </c>
    </row>
    <row r="103" spans="1:4" x14ac:dyDescent="0.2">
      <c r="A103" s="460">
        <v>4802619090</v>
      </c>
      <c r="B103" s="460" t="s">
        <v>1002</v>
      </c>
      <c r="C103" s="463">
        <v>174140.17199999999</v>
      </c>
      <c r="D103" s="463">
        <v>313676.68900000001</v>
      </c>
    </row>
    <row r="104" spans="1:4" x14ac:dyDescent="0.2">
      <c r="A104" s="460">
        <v>4802620090</v>
      </c>
      <c r="B104" s="460" t="s">
        <v>1003</v>
      </c>
      <c r="C104" s="463">
        <v>216109.97</v>
      </c>
      <c r="D104" s="463">
        <v>132086.00000000003</v>
      </c>
    </row>
    <row r="105" spans="1:4" x14ac:dyDescent="0.2">
      <c r="A105" s="460">
        <v>4802699010</v>
      </c>
      <c r="B105" s="460" t="s">
        <v>975</v>
      </c>
      <c r="C105" s="463">
        <v>723838.946</v>
      </c>
      <c r="D105" s="463">
        <v>877878.57799999998</v>
      </c>
    </row>
    <row r="106" spans="1:4" x14ac:dyDescent="0.2">
      <c r="A106" s="460">
        <v>4802699020</v>
      </c>
      <c r="B106" s="460" t="s">
        <v>1233</v>
      </c>
      <c r="C106" s="463">
        <v>232318.5</v>
      </c>
      <c r="D106" s="463">
        <v>308238</v>
      </c>
    </row>
    <row r="107" spans="1:4" x14ac:dyDescent="0.2">
      <c r="A107" s="460">
        <v>4802699090</v>
      </c>
      <c r="B107" s="460" t="s">
        <v>915</v>
      </c>
      <c r="C107" s="463">
        <v>29045.364000000001</v>
      </c>
      <c r="D107" s="463">
        <v>10544.106999999998</v>
      </c>
    </row>
    <row r="108" spans="1:4" x14ac:dyDescent="0.2">
      <c r="A108" s="460">
        <v>4803001000</v>
      </c>
      <c r="B108" s="460" t="s">
        <v>885</v>
      </c>
      <c r="C108" s="463">
        <v>688922.88500000001</v>
      </c>
      <c r="D108" s="463">
        <v>524222.1</v>
      </c>
    </row>
    <row r="109" spans="1:4" x14ac:dyDescent="0.2">
      <c r="A109" s="460">
        <v>4803009000</v>
      </c>
      <c r="B109" s="460" t="s">
        <v>964</v>
      </c>
      <c r="C109" s="463">
        <v>3877577.8419999997</v>
      </c>
      <c r="D109" s="463">
        <v>3080425.2310000001</v>
      </c>
    </row>
    <row r="110" spans="1:4" x14ac:dyDescent="0.2">
      <c r="A110" s="460">
        <v>4804110000</v>
      </c>
      <c r="B110" s="460" t="s">
        <v>623</v>
      </c>
      <c r="C110" s="463">
        <v>32138703.276000001</v>
      </c>
      <c r="D110" s="463">
        <v>58283321.927000001</v>
      </c>
    </row>
    <row r="111" spans="1:4" x14ac:dyDescent="0.2">
      <c r="A111" s="460">
        <v>4804190000</v>
      </c>
      <c r="B111" s="460" t="s">
        <v>1004</v>
      </c>
      <c r="C111" s="463">
        <v>2584320.2580000004</v>
      </c>
      <c r="D111" s="463">
        <v>3382475.2930000001</v>
      </c>
    </row>
    <row r="112" spans="1:4" x14ac:dyDescent="0.2">
      <c r="A112" s="460">
        <v>4804210000</v>
      </c>
      <c r="B112" s="460" t="s">
        <v>1005</v>
      </c>
      <c r="C112" s="463">
        <v>25291550.638999999</v>
      </c>
      <c r="D112" s="463">
        <v>36117430.410000004</v>
      </c>
    </row>
    <row r="113" spans="1:4" x14ac:dyDescent="0.2">
      <c r="A113" s="460">
        <v>4804290000</v>
      </c>
      <c r="B113" s="460" t="s">
        <v>1006</v>
      </c>
      <c r="C113" s="463">
        <v>1925462.6629999999</v>
      </c>
      <c r="D113" s="463">
        <v>2107612.477</v>
      </c>
    </row>
    <row r="114" spans="1:4" s="334" customFormat="1" ht="12.75" customHeight="1" x14ac:dyDescent="0.2">
      <c r="A114" s="571" t="s">
        <v>985</v>
      </c>
      <c r="B114" s="572"/>
      <c r="C114" s="573"/>
      <c r="D114" s="574" t="s">
        <v>1578</v>
      </c>
    </row>
    <row r="115" spans="1:4" x14ac:dyDescent="0.2">
      <c r="A115" s="460">
        <v>4804310010</v>
      </c>
      <c r="B115" s="460" t="s">
        <v>1007</v>
      </c>
      <c r="C115" s="463">
        <v>3662.2689999999998</v>
      </c>
      <c r="D115" s="463">
        <v>1730.2660000000001</v>
      </c>
    </row>
    <row r="116" spans="1:4" x14ac:dyDescent="0.2">
      <c r="A116" s="460">
        <v>4804310090</v>
      </c>
      <c r="B116" s="460" t="s">
        <v>624</v>
      </c>
      <c r="C116" s="463">
        <v>1628614.6240000001</v>
      </c>
      <c r="D116" s="463">
        <v>1870794.7120000001</v>
      </c>
    </row>
    <row r="117" spans="1:4" x14ac:dyDescent="0.2">
      <c r="A117" s="460">
        <v>4804390000</v>
      </c>
      <c r="B117" s="460" t="s">
        <v>625</v>
      </c>
      <c r="C117" s="463">
        <v>858695.24400000006</v>
      </c>
      <c r="D117" s="463">
        <v>869800.147</v>
      </c>
    </row>
    <row r="118" spans="1:4" x14ac:dyDescent="0.2">
      <c r="A118" s="460">
        <v>4804411000</v>
      </c>
      <c r="B118" s="460" t="s">
        <v>1008</v>
      </c>
      <c r="C118" s="463">
        <v>395214.609</v>
      </c>
      <c r="D118" s="463">
        <v>490443</v>
      </c>
    </row>
    <row r="119" spans="1:4" x14ac:dyDescent="0.2">
      <c r="A119" s="460">
        <v>4804419010</v>
      </c>
      <c r="B119" s="460" t="s">
        <v>1009</v>
      </c>
      <c r="C119" s="463">
        <v>32063.004000000001</v>
      </c>
      <c r="D119" s="463">
        <v>10330.135</v>
      </c>
    </row>
    <row r="120" spans="1:4" x14ac:dyDescent="0.2">
      <c r="A120" s="460">
        <v>4804419090</v>
      </c>
      <c r="B120" s="460" t="s">
        <v>1010</v>
      </c>
      <c r="C120" s="463">
        <v>219111.02799999999</v>
      </c>
      <c r="D120" s="463">
        <v>308609.13399999996</v>
      </c>
    </row>
    <row r="121" spans="1:4" x14ac:dyDescent="0.2">
      <c r="A121" s="460">
        <v>4804420000</v>
      </c>
      <c r="B121" s="460" t="s">
        <v>1011</v>
      </c>
      <c r="C121" s="463">
        <v>188.25899999999999</v>
      </c>
      <c r="D121" s="463">
        <v>5.141</v>
      </c>
    </row>
    <row r="122" spans="1:4" x14ac:dyDescent="0.2">
      <c r="A122" s="460">
        <v>4804490000</v>
      </c>
      <c r="B122" s="460" t="s">
        <v>886</v>
      </c>
      <c r="C122" s="463">
        <v>8539.8649999999998</v>
      </c>
      <c r="D122" s="463">
        <v>3034.0249999999996</v>
      </c>
    </row>
    <row r="123" spans="1:4" x14ac:dyDescent="0.2">
      <c r="A123" s="460">
        <v>4804510020</v>
      </c>
      <c r="B123" s="460" t="s">
        <v>1012</v>
      </c>
      <c r="C123" s="463">
        <v>47179.237999999998</v>
      </c>
      <c r="D123" s="463">
        <v>16559.5</v>
      </c>
    </row>
    <row r="124" spans="1:4" x14ac:dyDescent="0.2">
      <c r="A124" s="460">
        <v>4804510090</v>
      </c>
      <c r="B124" s="460" t="s">
        <v>887</v>
      </c>
      <c r="C124" s="463">
        <v>2050175.061</v>
      </c>
      <c r="D124" s="463">
        <v>1708229.7139999999</v>
      </c>
    </row>
    <row r="125" spans="1:4" x14ac:dyDescent="0.2">
      <c r="A125" s="460">
        <v>4804590000</v>
      </c>
      <c r="B125" s="460" t="s">
        <v>626</v>
      </c>
      <c r="C125" s="463">
        <v>66686.532999999996</v>
      </c>
      <c r="D125" s="463">
        <v>82702.324999999997</v>
      </c>
    </row>
    <row r="126" spans="1:4" x14ac:dyDescent="0.2">
      <c r="A126" s="460">
        <v>4805110000</v>
      </c>
      <c r="B126" s="460" t="s">
        <v>888</v>
      </c>
      <c r="C126" s="463">
        <v>5682167.2429999998</v>
      </c>
      <c r="D126" s="463">
        <v>10660446.327</v>
      </c>
    </row>
    <row r="127" spans="1:4" x14ac:dyDescent="0.2">
      <c r="A127" s="460">
        <v>4805120010</v>
      </c>
      <c r="B127" s="460" t="s">
        <v>1234</v>
      </c>
      <c r="C127" s="463">
        <v>10440.277</v>
      </c>
      <c r="D127" s="463">
        <v>24960</v>
      </c>
    </row>
    <row r="128" spans="1:4" x14ac:dyDescent="0.2">
      <c r="A128" s="460">
        <v>4805120090</v>
      </c>
      <c r="B128" s="460" t="s">
        <v>1013</v>
      </c>
      <c r="C128" s="463">
        <v>26451.809000000001</v>
      </c>
      <c r="D128" s="463">
        <v>80347</v>
      </c>
    </row>
    <row r="129" spans="1:4" x14ac:dyDescent="0.2">
      <c r="A129" s="460">
        <v>4805190090</v>
      </c>
      <c r="B129" s="460" t="s">
        <v>627</v>
      </c>
      <c r="C129" s="463">
        <v>1978867.2000000002</v>
      </c>
      <c r="D129" s="463">
        <v>4884230.7949999999</v>
      </c>
    </row>
    <row r="130" spans="1:4" x14ac:dyDescent="0.2">
      <c r="A130" s="460">
        <v>4805240000</v>
      </c>
      <c r="B130" s="460" t="s">
        <v>628</v>
      </c>
      <c r="C130" s="463">
        <v>6891486.4730000012</v>
      </c>
      <c r="D130" s="463">
        <v>13431174.513999999</v>
      </c>
    </row>
    <row r="131" spans="1:4" x14ac:dyDescent="0.2">
      <c r="A131" s="460">
        <v>4805250010</v>
      </c>
      <c r="B131" s="460" t="s">
        <v>629</v>
      </c>
      <c r="C131" s="463">
        <v>510546.48600000003</v>
      </c>
      <c r="D131" s="463">
        <v>967548.25199999998</v>
      </c>
    </row>
    <row r="132" spans="1:4" x14ac:dyDescent="0.2">
      <c r="A132" s="460">
        <v>4805250090</v>
      </c>
      <c r="B132" s="460" t="s">
        <v>630</v>
      </c>
      <c r="C132" s="463">
        <v>4032758.7660000008</v>
      </c>
      <c r="D132" s="463">
        <v>8061446.0319999997</v>
      </c>
    </row>
    <row r="133" spans="1:4" x14ac:dyDescent="0.2">
      <c r="A133" s="460">
        <v>4805300000</v>
      </c>
      <c r="B133" s="460" t="s">
        <v>889</v>
      </c>
      <c r="C133" s="463">
        <v>445649.52799999999</v>
      </c>
      <c r="D133" s="463">
        <v>229489.101</v>
      </c>
    </row>
    <row r="134" spans="1:4" x14ac:dyDescent="0.2">
      <c r="A134" s="460">
        <v>4805402000</v>
      </c>
      <c r="B134" s="460" t="s">
        <v>1235</v>
      </c>
      <c r="C134" s="463">
        <v>543.53899999999999</v>
      </c>
      <c r="D134" s="463">
        <v>53.783000000000001</v>
      </c>
    </row>
    <row r="135" spans="1:4" x14ac:dyDescent="0.2">
      <c r="A135" s="460">
        <v>4805409000</v>
      </c>
      <c r="B135" s="460" t="s">
        <v>890</v>
      </c>
      <c r="C135" s="463">
        <v>476689.14600000007</v>
      </c>
      <c r="D135" s="463">
        <v>115347.33099999999</v>
      </c>
    </row>
    <row r="136" spans="1:4" x14ac:dyDescent="0.2">
      <c r="A136" s="460">
        <v>4805500000</v>
      </c>
      <c r="B136" s="460" t="s">
        <v>891</v>
      </c>
      <c r="C136" s="463">
        <v>38.918999999999997</v>
      </c>
      <c r="D136" s="463">
        <v>0.60099999999999998</v>
      </c>
    </row>
    <row r="137" spans="1:4" x14ac:dyDescent="0.2">
      <c r="A137" s="460">
        <v>4805911000</v>
      </c>
      <c r="B137" s="460" t="s">
        <v>916</v>
      </c>
      <c r="C137" s="463">
        <v>459085.17800000001</v>
      </c>
      <c r="D137" s="463">
        <v>162487.375</v>
      </c>
    </row>
    <row r="138" spans="1:4" x14ac:dyDescent="0.2">
      <c r="A138" s="460">
        <v>4805912000</v>
      </c>
      <c r="B138" s="460" t="s">
        <v>1014</v>
      </c>
      <c r="C138" s="463">
        <v>88352.64499999999</v>
      </c>
      <c r="D138" s="463">
        <v>40684.445999999996</v>
      </c>
    </row>
    <row r="139" spans="1:4" x14ac:dyDescent="0.2">
      <c r="A139" s="460">
        <v>4805913000</v>
      </c>
      <c r="B139" s="460" t="s">
        <v>1015</v>
      </c>
      <c r="C139" s="463">
        <v>635056.08299999998</v>
      </c>
      <c r="D139" s="463">
        <v>718525.44800000009</v>
      </c>
    </row>
    <row r="140" spans="1:4" x14ac:dyDescent="0.2">
      <c r="A140" s="460">
        <v>4805919010</v>
      </c>
      <c r="B140" s="460" t="s">
        <v>892</v>
      </c>
      <c r="C140" s="463">
        <v>24781.49</v>
      </c>
      <c r="D140" s="463">
        <v>10560.186</v>
      </c>
    </row>
    <row r="141" spans="1:4" x14ac:dyDescent="0.2">
      <c r="A141" s="460">
        <v>4805919090</v>
      </c>
      <c r="B141" s="460" t="s">
        <v>631</v>
      </c>
      <c r="C141" s="463">
        <v>5209718.307</v>
      </c>
      <c r="D141" s="463">
        <v>5958324.5439999998</v>
      </c>
    </row>
    <row r="142" spans="1:4" x14ac:dyDescent="0.2">
      <c r="A142" s="460">
        <v>4805921000</v>
      </c>
      <c r="B142" s="460" t="s">
        <v>893</v>
      </c>
      <c r="C142" s="463">
        <v>1723.3799999999999</v>
      </c>
      <c r="D142" s="463">
        <v>417.6</v>
      </c>
    </row>
    <row r="143" spans="1:4" x14ac:dyDescent="0.2">
      <c r="A143" s="460">
        <v>4805922000</v>
      </c>
      <c r="B143" s="460" t="s">
        <v>1016</v>
      </c>
      <c r="C143" s="463">
        <v>723179.24899999995</v>
      </c>
      <c r="D143" s="463">
        <v>935551.54</v>
      </c>
    </row>
    <row r="144" spans="1:4" x14ac:dyDescent="0.2">
      <c r="A144" s="460">
        <v>4805929000</v>
      </c>
      <c r="B144" s="460" t="s">
        <v>632</v>
      </c>
      <c r="C144" s="463">
        <v>7392864.75</v>
      </c>
      <c r="D144" s="463">
        <v>10024174.67</v>
      </c>
    </row>
    <row r="145" spans="1:4" x14ac:dyDescent="0.2">
      <c r="A145" s="460">
        <v>4805931000</v>
      </c>
      <c r="B145" s="460" t="s">
        <v>1038</v>
      </c>
      <c r="C145" s="463">
        <v>318271.35099999997</v>
      </c>
      <c r="D145" s="463">
        <v>127522.999</v>
      </c>
    </row>
    <row r="146" spans="1:4" x14ac:dyDescent="0.2">
      <c r="A146" s="460">
        <v>4805932000</v>
      </c>
      <c r="B146" s="460" t="s">
        <v>1017</v>
      </c>
      <c r="C146" s="463">
        <v>785708.37100000004</v>
      </c>
      <c r="D146" s="463">
        <v>902356.18599999999</v>
      </c>
    </row>
    <row r="147" spans="1:4" x14ac:dyDescent="0.2">
      <c r="A147" s="460">
        <v>4805933000</v>
      </c>
      <c r="B147" s="460" t="s">
        <v>917</v>
      </c>
      <c r="C147" s="463">
        <v>27295.51</v>
      </c>
      <c r="D147" s="463">
        <v>45812.7</v>
      </c>
    </row>
    <row r="148" spans="1:4" x14ac:dyDescent="0.2">
      <c r="A148" s="460">
        <v>4805939000</v>
      </c>
      <c r="B148" s="460" t="s">
        <v>1018</v>
      </c>
      <c r="C148" s="463">
        <v>268428.49900000001</v>
      </c>
      <c r="D148" s="463">
        <v>306574.11899999995</v>
      </c>
    </row>
    <row r="149" spans="1:4" x14ac:dyDescent="0.2">
      <c r="A149" s="460">
        <v>4806100000</v>
      </c>
      <c r="B149" s="460" t="s">
        <v>633</v>
      </c>
      <c r="C149" s="463">
        <v>72867.950000000012</v>
      </c>
      <c r="D149" s="463">
        <v>9497.4269999999997</v>
      </c>
    </row>
    <row r="150" spans="1:4" s="334" customFormat="1" ht="12.75" customHeight="1" x14ac:dyDescent="0.2">
      <c r="A150" s="571" t="s">
        <v>985</v>
      </c>
      <c r="B150" s="572"/>
      <c r="C150" s="573"/>
      <c r="D150" s="574" t="s">
        <v>1578</v>
      </c>
    </row>
    <row r="151" spans="1:4" x14ac:dyDescent="0.2">
      <c r="A151" s="460">
        <v>4806200000</v>
      </c>
      <c r="B151" s="460" t="s">
        <v>1019</v>
      </c>
      <c r="C151" s="463">
        <v>1438954.5859999999</v>
      </c>
      <c r="D151" s="463">
        <v>775517.13299999991</v>
      </c>
    </row>
    <row r="152" spans="1:4" x14ac:dyDescent="0.2">
      <c r="A152" s="460">
        <v>4806300000</v>
      </c>
      <c r="B152" s="460" t="s">
        <v>1020</v>
      </c>
      <c r="C152" s="463">
        <v>995758.68199999991</v>
      </c>
      <c r="D152" s="463">
        <v>352980.77299999999</v>
      </c>
    </row>
    <row r="153" spans="1:4" x14ac:dyDescent="0.2">
      <c r="A153" s="460">
        <v>4806400000</v>
      </c>
      <c r="B153" s="460" t="s">
        <v>634</v>
      </c>
      <c r="C153" s="463">
        <v>698395.55199999991</v>
      </c>
      <c r="D153" s="463">
        <v>353431.23699999996</v>
      </c>
    </row>
    <row r="154" spans="1:4" x14ac:dyDescent="0.2">
      <c r="A154" s="460">
        <v>4807000000</v>
      </c>
      <c r="B154" s="460" t="s">
        <v>1021</v>
      </c>
      <c r="C154" s="463">
        <v>704873.022</v>
      </c>
      <c r="D154" s="463">
        <v>925185.94</v>
      </c>
    </row>
    <row r="155" spans="1:4" x14ac:dyDescent="0.2">
      <c r="A155" s="460">
        <v>4808100000</v>
      </c>
      <c r="B155" s="460" t="s">
        <v>965</v>
      </c>
      <c r="C155" s="463">
        <v>1166416.6359999999</v>
      </c>
      <c r="D155" s="463">
        <v>624998.18099999998</v>
      </c>
    </row>
    <row r="156" spans="1:4" x14ac:dyDescent="0.2">
      <c r="A156" s="460">
        <v>4808400000</v>
      </c>
      <c r="B156" s="460" t="s">
        <v>1100</v>
      </c>
      <c r="C156" s="463">
        <v>2498788.1629999997</v>
      </c>
      <c r="D156" s="463">
        <v>1616587.723</v>
      </c>
    </row>
    <row r="157" spans="1:4" x14ac:dyDescent="0.2">
      <c r="A157" s="460">
        <v>4808900000</v>
      </c>
      <c r="B157" s="460" t="s">
        <v>635</v>
      </c>
      <c r="C157" s="463">
        <v>1404623.5979999998</v>
      </c>
      <c r="D157" s="463">
        <v>884516.3600000001</v>
      </c>
    </row>
    <row r="158" spans="1:4" x14ac:dyDescent="0.2">
      <c r="A158" s="460">
        <v>4809200000</v>
      </c>
      <c r="B158" s="460" t="s">
        <v>636</v>
      </c>
      <c r="C158" s="463">
        <v>20554833.501000002</v>
      </c>
      <c r="D158" s="463">
        <v>13229759.771</v>
      </c>
    </row>
    <row r="159" spans="1:4" x14ac:dyDescent="0.2">
      <c r="A159" s="460">
        <v>4809900010</v>
      </c>
      <c r="B159" s="460" t="s">
        <v>1022</v>
      </c>
      <c r="C159" s="463">
        <v>80008.131999999998</v>
      </c>
      <c r="D159" s="463">
        <v>8447.1219999999994</v>
      </c>
    </row>
    <row r="160" spans="1:4" x14ac:dyDescent="0.2">
      <c r="A160" s="460">
        <v>4809900090</v>
      </c>
      <c r="B160" s="460" t="s">
        <v>637</v>
      </c>
      <c r="C160" s="463">
        <v>571705.69800000009</v>
      </c>
      <c r="D160" s="463">
        <v>211193.31400000001</v>
      </c>
    </row>
    <row r="161" spans="1:4" x14ac:dyDescent="0.2">
      <c r="A161" s="460">
        <v>4810131100</v>
      </c>
      <c r="B161" s="460" t="s">
        <v>894</v>
      </c>
      <c r="C161" s="463">
        <v>478911.087</v>
      </c>
      <c r="D161" s="463">
        <v>385163.35200000001</v>
      </c>
    </row>
    <row r="162" spans="1:4" x14ac:dyDescent="0.2">
      <c r="A162" s="460">
        <v>4810131900</v>
      </c>
      <c r="B162" s="460" t="s">
        <v>638</v>
      </c>
      <c r="C162" s="463">
        <v>11354144.112000002</v>
      </c>
      <c r="D162" s="463">
        <v>12346483.155999999</v>
      </c>
    </row>
    <row r="163" spans="1:4" x14ac:dyDescent="0.2">
      <c r="A163" s="460">
        <v>4810132000</v>
      </c>
      <c r="B163" s="460" t="s">
        <v>918</v>
      </c>
      <c r="C163" s="463">
        <v>3963998.8</v>
      </c>
      <c r="D163" s="463">
        <v>3509711.8670000001</v>
      </c>
    </row>
    <row r="164" spans="1:4" x14ac:dyDescent="0.2">
      <c r="A164" s="460">
        <v>4810141000</v>
      </c>
      <c r="B164" s="460" t="s">
        <v>919</v>
      </c>
      <c r="C164" s="463">
        <v>2520.0629999999996</v>
      </c>
      <c r="D164" s="463">
        <v>165.41499999999999</v>
      </c>
    </row>
    <row r="165" spans="1:4" x14ac:dyDescent="0.2">
      <c r="A165" s="460">
        <v>4810149000</v>
      </c>
      <c r="B165" s="460" t="s">
        <v>920</v>
      </c>
      <c r="C165" s="463">
        <v>472084.14999999997</v>
      </c>
      <c r="D165" s="463">
        <v>728987.48499999999</v>
      </c>
    </row>
    <row r="166" spans="1:4" x14ac:dyDescent="0.2">
      <c r="A166" s="460">
        <v>4810190000</v>
      </c>
      <c r="B166" s="460" t="s">
        <v>639</v>
      </c>
      <c r="C166" s="463">
        <v>34534836.388000011</v>
      </c>
      <c r="D166" s="463">
        <v>46380879.544</v>
      </c>
    </row>
    <row r="167" spans="1:4" x14ac:dyDescent="0.2">
      <c r="A167" s="460">
        <v>4810220000</v>
      </c>
      <c r="B167" s="460" t="s">
        <v>640</v>
      </c>
      <c r="C167" s="463">
        <v>13250285.529000001</v>
      </c>
      <c r="D167" s="463">
        <v>16825312.390000001</v>
      </c>
    </row>
    <row r="168" spans="1:4" x14ac:dyDescent="0.2">
      <c r="A168" s="460">
        <v>4810290000</v>
      </c>
      <c r="B168" s="460" t="s">
        <v>976</v>
      </c>
      <c r="C168" s="463">
        <v>6373241.9580000006</v>
      </c>
      <c r="D168" s="463">
        <v>8283287.6410000008</v>
      </c>
    </row>
    <row r="169" spans="1:4" x14ac:dyDescent="0.2">
      <c r="A169" s="460">
        <v>4810310000</v>
      </c>
      <c r="B169" s="460" t="s">
        <v>1023</v>
      </c>
      <c r="C169" s="463">
        <v>278800.71299999999</v>
      </c>
      <c r="D169" s="463">
        <v>170829.12599999999</v>
      </c>
    </row>
    <row r="170" spans="1:4" x14ac:dyDescent="0.2">
      <c r="A170" s="460">
        <v>4810320000</v>
      </c>
      <c r="B170" s="460" t="s">
        <v>1024</v>
      </c>
      <c r="C170" s="463">
        <v>2349171.69</v>
      </c>
      <c r="D170" s="463">
        <v>2365212.2450000001</v>
      </c>
    </row>
    <row r="171" spans="1:4" x14ac:dyDescent="0.2">
      <c r="A171" s="460">
        <v>4810390000</v>
      </c>
      <c r="B171" s="460" t="s">
        <v>641</v>
      </c>
      <c r="C171" s="463">
        <v>1513197.632</v>
      </c>
      <c r="D171" s="463">
        <v>1999924.0389999999</v>
      </c>
    </row>
    <row r="172" spans="1:4" x14ac:dyDescent="0.2">
      <c r="A172" s="460">
        <v>4810920000</v>
      </c>
      <c r="B172" s="460" t="s">
        <v>895</v>
      </c>
      <c r="C172" s="463">
        <v>41668742.623999998</v>
      </c>
      <c r="D172" s="463">
        <v>47281041.154000007</v>
      </c>
    </row>
    <row r="173" spans="1:4" x14ac:dyDescent="0.2">
      <c r="A173" s="460">
        <v>4810990000</v>
      </c>
      <c r="B173" s="460" t="s">
        <v>642</v>
      </c>
      <c r="C173" s="463">
        <v>847855.25300000003</v>
      </c>
      <c r="D173" s="463">
        <v>1049524.8840000001</v>
      </c>
    </row>
    <row r="174" spans="1:4" x14ac:dyDescent="0.2">
      <c r="A174" s="460">
        <v>4811101010</v>
      </c>
      <c r="B174" s="460" t="s">
        <v>1025</v>
      </c>
      <c r="C174" s="463">
        <v>1373.5219999999999</v>
      </c>
      <c r="D174" s="463">
        <v>121.062</v>
      </c>
    </row>
    <row r="175" spans="1:4" x14ac:dyDescent="0.2">
      <c r="A175" s="460">
        <v>4811101090</v>
      </c>
      <c r="B175" s="460" t="s">
        <v>977</v>
      </c>
      <c r="C175" s="463">
        <v>8326.8349999999991</v>
      </c>
      <c r="D175" s="463">
        <v>1378.5929999999996</v>
      </c>
    </row>
    <row r="176" spans="1:4" x14ac:dyDescent="0.2">
      <c r="A176" s="460">
        <v>4811109000</v>
      </c>
      <c r="B176" s="460" t="s">
        <v>896</v>
      </c>
      <c r="C176" s="463">
        <v>13997.871999999999</v>
      </c>
      <c r="D176" s="463">
        <v>3099.828</v>
      </c>
    </row>
    <row r="177" spans="1:4" x14ac:dyDescent="0.2">
      <c r="A177" s="460">
        <v>4811411000</v>
      </c>
      <c r="B177" s="460" t="s">
        <v>643</v>
      </c>
      <c r="C177" s="463">
        <v>14157972.139999999</v>
      </c>
      <c r="D177" s="463">
        <v>6080907.2830000008</v>
      </c>
    </row>
    <row r="178" spans="1:4" x14ac:dyDescent="0.2">
      <c r="A178" s="460">
        <v>4811419000</v>
      </c>
      <c r="B178" s="460" t="s">
        <v>644</v>
      </c>
      <c r="C178" s="463">
        <v>4855289.7010000004</v>
      </c>
      <c r="D178" s="463">
        <v>1575644.8259999999</v>
      </c>
    </row>
    <row r="179" spans="1:4" x14ac:dyDescent="0.2">
      <c r="A179" s="460">
        <v>4811491000</v>
      </c>
      <c r="B179" s="460" t="s">
        <v>645</v>
      </c>
      <c r="C179" s="463">
        <v>170093.91</v>
      </c>
      <c r="D179" s="463">
        <v>29350.371999999999</v>
      </c>
    </row>
    <row r="180" spans="1:4" x14ac:dyDescent="0.2">
      <c r="A180" s="460">
        <v>4811499000</v>
      </c>
      <c r="B180" s="460" t="s">
        <v>646</v>
      </c>
      <c r="C180" s="463">
        <v>211284.09900000005</v>
      </c>
      <c r="D180" s="463">
        <v>58464.149000000012</v>
      </c>
    </row>
    <row r="181" spans="1:4" x14ac:dyDescent="0.2">
      <c r="A181" s="460">
        <v>4811511010</v>
      </c>
      <c r="B181" s="460" t="s">
        <v>1026</v>
      </c>
      <c r="C181" s="463">
        <v>42437395.129000008</v>
      </c>
      <c r="D181" s="463">
        <v>11707539.253000002</v>
      </c>
    </row>
    <row r="182" spans="1:4" x14ac:dyDescent="0.2">
      <c r="A182" s="460">
        <v>4811511090</v>
      </c>
      <c r="B182" s="460" t="s">
        <v>647</v>
      </c>
      <c r="C182" s="463">
        <v>307254.19099999993</v>
      </c>
      <c r="D182" s="463">
        <v>67168.563000000009</v>
      </c>
    </row>
    <row r="183" spans="1:4" x14ac:dyDescent="0.2">
      <c r="A183" s="460">
        <v>4811512000</v>
      </c>
      <c r="B183" s="460" t="s">
        <v>897</v>
      </c>
      <c r="C183" s="463">
        <v>1998201.199</v>
      </c>
      <c r="D183" s="463">
        <v>1516381.9650000001</v>
      </c>
    </row>
    <row r="184" spans="1:4" x14ac:dyDescent="0.2">
      <c r="A184" s="460">
        <v>4811519000</v>
      </c>
      <c r="B184" s="460" t="s">
        <v>648</v>
      </c>
      <c r="C184" s="463">
        <v>3489710.0410000002</v>
      </c>
      <c r="D184" s="463">
        <v>2410223.4049999998</v>
      </c>
    </row>
    <row r="185" spans="1:4" x14ac:dyDescent="0.2">
      <c r="A185" s="460">
        <v>4811591010</v>
      </c>
      <c r="B185" s="460" t="s">
        <v>921</v>
      </c>
      <c r="C185" s="463">
        <v>977387.86699999997</v>
      </c>
      <c r="D185" s="463">
        <v>263069.87600000005</v>
      </c>
    </row>
    <row r="186" spans="1:4" s="334" customFormat="1" ht="12.75" customHeight="1" x14ac:dyDescent="0.2">
      <c r="A186" s="571" t="s">
        <v>985</v>
      </c>
      <c r="B186" s="572"/>
      <c r="C186" s="573"/>
      <c r="D186" s="574" t="s">
        <v>1578</v>
      </c>
    </row>
    <row r="187" spans="1:4" x14ac:dyDescent="0.2">
      <c r="A187" s="460">
        <v>4811591090</v>
      </c>
      <c r="B187" s="460" t="s">
        <v>1027</v>
      </c>
      <c r="C187" s="463">
        <v>33540.963000000003</v>
      </c>
      <c r="D187" s="463">
        <v>11898.322</v>
      </c>
    </row>
    <row r="188" spans="1:4" x14ac:dyDescent="0.2">
      <c r="A188" s="460">
        <v>4811592000</v>
      </c>
      <c r="B188" s="460" t="s">
        <v>898</v>
      </c>
      <c r="C188" s="463">
        <v>33336.173999999999</v>
      </c>
      <c r="D188" s="463">
        <v>14423.452000000001</v>
      </c>
    </row>
    <row r="189" spans="1:4" x14ac:dyDescent="0.2">
      <c r="A189" s="460">
        <v>4811593000</v>
      </c>
      <c r="B189" s="460" t="s">
        <v>922</v>
      </c>
      <c r="C189" s="463">
        <v>3453142.7389999996</v>
      </c>
      <c r="D189" s="463">
        <v>1148611.5690000001</v>
      </c>
    </row>
    <row r="190" spans="1:4" x14ac:dyDescent="0.2">
      <c r="A190" s="460">
        <v>4811594010</v>
      </c>
      <c r="B190" s="460" t="s">
        <v>923</v>
      </c>
      <c r="C190" s="463">
        <v>1986.0940000000001</v>
      </c>
      <c r="D190" s="463">
        <v>500</v>
      </c>
    </row>
    <row r="191" spans="1:4" x14ac:dyDescent="0.2">
      <c r="A191" s="460">
        <v>4811594090</v>
      </c>
      <c r="B191" s="460" t="s">
        <v>899</v>
      </c>
      <c r="C191" s="463">
        <v>61853.401000000005</v>
      </c>
      <c r="D191" s="463">
        <v>17081.167000000001</v>
      </c>
    </row>
    <row r="192" spans="1:4" x14ac:dyDescent="0.2">
      <c r="A192" s="460">
        <v>4811595000</v>
      </c>
      <c r="B192" s="460" t="s">
        <v>900</v>
      </c>
      <c r="C192" s="463">
        <v>18035.275999999998</v>
      </c>
      <c r="D192" s="463">
        <v>2035.29</v>
      </c>
    </row>
    <row r="193" spans="1:4" x14ac:dyDescent="0.2">
      <c r="A193" s="460">
        <v>4811596000</v>
      </c>
      <c r="B193" s="460" t="s">
        <v>901</v>
      </c>
      <c r="C193" s="463">
        <v>1077526.1070000001</v>
      </c>
      <c r="D193" s="463">
        <v>271679.95699999994</v>
      </c>
    </row>
    <row r="194" spans="1:4" x14ac:dyDescent="0.2">
      <c r="A194" s="460">
        <v>4811599000</v>
      </c>
      <c r="B194" s="460" t="s">
        <v>649</v>
      </c>
      <c r="C194" s="463">
        <v>3987335.8740000003</v>
      </c>
      <c r="D194" s="463">
        <v>1121173.1580000001</v>
      </c>
    </row>
    <row r="195" spans="1:4" x14ac:dyDescent="0.2">
      <c r="A195" s="460">
        <v>4811601010</v>
      </c>
      <c r="B195" s="460" t="s">
        <v>1028</v>
      </c>
      <c r="C195" s="463">
        <v>28417.530999999999</v>
      </c>
      <c r="D195" s="463">
        <v>6999.3</v>
      </c>
    </row>
    <row r="196" spans="1:4" x14ac:dyDescent="0.2">
      <c r="A196" s="460">
        <v>4811601090</v>
      </c>
      <c r="B196" s="460" t="s">
        <v>1029</v>
      </c>
      <c r="C196" s="463">
        <v>66685.951000000001</v>
      </c>
      <c r="D196" s="463">
        <v>8529.56</v>
      </c>
    </row>
    <row r="197" spans="1:4" x14ac:dyDescent="0.2">
      <c r="A197" s="460">
        <v>4811609000</v>
      </c>
      <c r="B197" s="460" t="s">
        <v>650</v>
      </c>
      <c r="C197" s="463">
        <v>474215.96099999995</v>
      </c>
      <c r="D197" s="463">
        <v>107958.836</v>
      </c>
    </row>
    <row r="198" spans="1:4" x14ac:dyDescent="0.2">
      <c r="A198" s="460">
        <v>4811901000</v>
      </c>
      <c r="B198" s="460" t="s">
        <v>651</v>
      </c>
      <c r="C198" s="463">
        <v>5823.1189999999997</v>
      </c>
      <c r="D198" s="463">
        <v>2885.9490000000001</v>
      </c>
    </row>
    <row r="199" spans="1:4" x14ac:dyDescent="0.2">
      <c r="A199" s="460">
        <v>4811902010</v>
      </c>
      <c r="B199" s="460" t="s">
        <v>652</v>
      </c>
      <c r="C199" s="463">
        <v>530031.06900000002</v>
      </c>
      <c r="D199" s="463">
        <v>276744.071</v>
      </c>
    </row>
    <row r="200" spans="1:4" x14ac:dyDescent="0.2">
      <c r="A200" s="460">
        <v>4811902090</v>
      </c>
      <c r="B200" s="460" t="s">
        <v>978</v>
      </c>
      <c r="C200" s="463">
        <v>14234.129000000001</v>
      </c>
      <c r="D200" s="463">
        <v>3483.2809999999999</v>
      </c>
    </row>
    <row r="201" spans="1:4" x14ac:dyDescent="0.2">
      <c r="A201" s="460">
        <v>4811905000</v>
      </c>
      <c r="B201" s="460" t="s">
        <v>902</v>
      </c>
      <c r="C201" s="463">
        <v>296.56100000000004</v>
      </c>
      <c r="D201" s="463">
        <v>7.7910000000000004</v>
      </c>
    </row>
    <row r="202" spans="1:4" x14ac:dyDescent="0.2">
      <c r="A202" s="460">
        <v>4811908010</v>
      </c>
      <c r="B202" s="460" t="s">
        <v>1030</v>
      </c>
      <c r="C202" s="463">
        <v>469753.41800000001</v>
      </c>
      <c r="D202" s="463">
        <v>138134.24500000002</v>
      </c>
    </row>
    <row r="203" spans="1:4" x14ac:dyDescent="0.2">
      <c r="A203" s="460">
        <v>4811908090</v>
      </c>
      <c r="B203" s="460" t="s">
        <v>1031</v>
      </c>
      <c r="C203" s="463">
        <v>20055.464999999997</v>
      </c>
      <c r="D203" s="463">
        <v>6843.8440000000001</v>
      </c>
    </row>
    <row r="204" spans="1:4" x14ac:dyDescent="0.2">
      <c r="A204" s="460">
        <v>4811909000</v>
      </c>
      <c r="B204" s="460" t="s">
        <v>653</v>
      </c>
      <c r="C204" s="463">
        <v>7176671.8779999996</v>
      </c>
      <c r="D204" s="463">
        <v>3921218.702</v>
      </c>
    </row>
    <row r="205" spans="1:4" x14ac:dyDescent="0.2">
      <c r="A205" s="460">
        <v>4812000000</v>
      </c>
      <c r="B205" s="460" t="s">
        <v>966</v>
      </c>
      <c r="C205" s="463">
        <v>219806.89</v>
      </c>
      <c r="D205" s="463">
        <v>30522.037000000004</v>
      </c>
    </row>
    <row r="206" spans="1:4" x14ac:dyDescent="0.2">
      <c r="A206" s="460">
        <v>4813100000</v>
      </c>
      <c r="B206" s="460" t="s">
        <v>903</v>
      </c>
      <c r="C206" s="463">
        <v>321297.90400000004</v>
      </c>
      <c r="D206" s="463">
        <v>12066.663999999999</v>
      </c>
    </row>
    <row r="207" spans="1:4" x14ac:dyDescent="0.2">
      <c r="A207" s="460">
        <v>4813200000</v>
      </c>
      <c r="B207" s="460" t="s">
        <v>904</v>
      </c>
      <c r="C207" s="463">
        <v>746.91700000000003</v>
      </c>
      <c r="D207" s="463">
        <v>32.283000000000001</v>
      </c>
    </row>
    <row r="208" spans="1:4" x14ac:dyDescent="0.2">
      <c r="A208" s="460">
        <v>4813900000</v>
      </c>
      <c r="B208" s="460" t="s">
        <v>1207</v>
      </c>
      <c r="C208" s="463">
        <v>10118.084999999999</v>
      </c>
      <c r="D208" s="463">
        <v>347.61200000000002</v>
      </c>
    </row>
    <row r="209" spans="1:4" x14ac:dyDescent="0.2">
      <c r="A209" s="460">
        <v>4814200000</v>
      </c>
      <c r="B209" s="460" t="s">
        <v>1032</v>
      </c>
      <c r="C209" s="463">
        <v>1139757.7279999999</v>
      </c>
      <c r="D209" s="463">
        <v>304699.255</v>
      </c>
    </row>
    <row r="210" spans="1:4" x14ac:dyDescent="0.2">
      <c r="A210" s="460">
        <v>4814900010</v>
      </c>
      <c r="B210" s="460" t="s">
        <v>924</v>
      </c>
      <c r="C210" s="463">
        <v>186975.31800000003</v>
      </c>
      <c r="D210" s="463">
        <v>49514.41599999999</v>
      </c>
    </row>
    <row r="211" spans="1:4" x14ac:dyDescent="0.2">
      <c r="A211" s="460">
        <v>4814900090</v>
      </c>
      <c r="B211" s="460" t="s">
        <v>654</v>
      </c>
      <c r="C211" s="463">
        <v>37626.758000000002</v>
      </c>
      <c r="D211" s="463">
        <v>12893.572</v>
      </c>
    </row>
    <row r="212" spans="1:4" x14ac:dyDescent="0.2">
      <c r="A212" s="460">
        <v>4816200000</v>
      </c>
      <c r="B212" s="460" t="s">
        <v>636</v>
      </c>
      <c r="C212" s="463">
        <v>11308857.777999999</v>
      </c>
      <c r="D212" s="463">
        <v>6821272.0830000006</v>
      </c>
    </row>
    <row r="213" spans="1:4" x14ac:dyDescent="0.2">
      <c r="A213" s="460">
        <v>4816900000</v>
      </c>
      <c r="B213" s="460" t="s">
        <v>1033</v>
      </c>
      <c r="C213" s="463">
        <v>249847.07200000001</v>
      </c>
      <c r="D213" s="463">
        <v>29992.013999999999</v>
      </c>
    </row>
    <row r="214" spans="1:4" x14ac:dyDescent="0.2">
      <c r="A214" s="460">
        <v>4817100000</v>
      </c>
      <c r="B214" s="460" t="s">
        <v>655</v>
      </c>
      <c r="C214" s="463">
        <v>161866.19500000004</v>
      </c>
      <c r="D214" s="463">
        <v>29642.642000000007</v>
      </c>
    </row>
    <row r="215" spans="1:4" x14ac:dyDescent="0.2">
      <c r="A215" s="460">
        <v>4817200000</v>
      </c>
      <c r="B215" s="460" t="s">
        <v>656</v>
      </c>
      <c r="C215" s="463">
        <v>5437.4760000000006</v>
      </c>
      <c r="D215" s="463">
        <v>525.70999999999992</v>
      </c>
    </row>
    <row r="216" spans="1:4" x14ac:dyDescent="0.2">
      <c r="A216" s="460">
        <v>4817300000</v>
      </c>
      <c r="B216" s="460" t="s">
        <v>657</v>
      </c>
      <c r="C216" s="463">
        <v>48512.824000000001</v>
      </c>
      <c r="D216" s="463">
        <v>18269.805999999997</v>
      </c>
    </row>
    <row r="217" spans="1:4" x14ac:dyDescent="0.2">
      <c r="A217" s="460">
        <v>4818100000</v>
      </c>
      <c r="B217" s="460" t="s">
        <v>658</v>
      </c>
      <c r="C217" s="463">
        <v>7897234.811999999</v>
      </c>
      <c r="D217" s="463">
        <v>3726679.5120000001</v>
      </c>
    </row>
    <row r="218" spans="1:4" x14ac:dyDescent="0.2">
      <c r="A218" s="460">
        <v>4818200000</v>
      </c>
      <c r="B218" s="460" t="s">
        <v>967</v>
      </c>
      <c r="C218" s="463">
        <v>5083490.2829999998</v>
      </c>
      <c r="D218" s="463">
        <v>2160534.1469999994</v>
      </c>
    </row>
    <row r="219" spans="1:4" x14ac:dyDescent="0.2">
      <c r="A219" s="460">
        <v>4818300000</v>
      </c>
      <c r="B219" s="460" t="s">
        <v>659</v>
      </c>
      <c r="C219" s="463">
        <v>796197.46400000004</v>
      </c>
      <c r="D219" s="463">
        <v>250798.07500000001</v>
      </c>
    </row>
    <row r="220" spans="1:4" x14ac:dyDescent="0.2">
      <c r="A220" s="460">
        <v>4818500000</v>
      </c>
      <c r="B220" s="460" t="s">
        <v>905</v>
      </c>
      <c r="C220" s="463">
        <v>78654.205000000002</v>
      </c>
      <c r="D220" s="463">
        <v>4447.893</v>
      </c>
    </row>
    <row r="221" spans="1:4" x14ac:dyDescent="0.2">
      <c r="A221" s="460">
        <v>4818900000</v>
      </c>
      <c r="B221" s="460" t="s">
        <v>660</v>
      </c>
      <c r="C221" s="463">
        <v>2194688.8539999998</v>
      </c>
      <c r="D221" s="463">
        <v>718751.147</v>
      </c>
    </row>
    <row r="222" spans="1:4" s="334" customFormat="1" ht="12.75" customHeight="1" x14ac:dyDescent="0.2">
      <c r="A222" s="571" t="s">
        <v>985</v>
      </c>
      <c r="B222" s="572"/>
      <c r="C222" s="573"/>
      <c r="D222" s="574" t="s">
        <v>1578</v>
      </c>
    </row>
    <row r="223" spans="1:4" x14ac:dyDescent="0.2">
      <c r="A223" s="460">
        <v>4819100000</v>
      </c>
      <c r="B223" s="460" t="s">
        <v>661</v>
      </c>
      <c r="C223" s="463">
        <v>9112487.6949999966</v>
      </c>
      <c r="D223" s="463">
        <v>8174294.0669999989</v>
      </c>
    </row>
    <row r="224" spans="1:4" x14ac:dyDescent="0.2">
      <c r="A224" s="460">
        <v>4819200000</v>
      </c>
      <c r="B224" s="460" t="s">
        <v>662</v>
      </c>
      <c r="C224" s="463">
        <v>5753195.5410000021</v>
      </c>
      <c r="D224" s="463">
        <v>2207014.4370000008</v>
      </c>
    </row>
    <row r="225" spans="1:4" x14ac:dyDescent="0.2">
      <c r="A225" s="460">
        <v>4819301000</v>
      </c>
      <c r="B225" s="460" t="s">
        <v>663</v>
      </c>
      <c r="C225" s="463">
        <v>16714392.977000002</v>
      </c>
      <c r="D225" s="463">
        <v>13597229.880999999</v>
      </c>
    </row>
    <row r="226" spans="1:4" x14ac:dyDescent="0.2">
      <c r="A226" s="460">
        <v>4819309000</v>
      </c>
      <c r="B226" s="460" t="s">
        <v>664</v>
      </c>
      <c r="C226" s="463">
        <v>930132.78799999994</v>
      </c>
      <c r="D226" s="463">
        <v>621262.97699999996</v>
      </c>
    </row>
    <row r="227" spans="1:4" x14ac:dyDescent="0.2">
      <c r="A227" s="460">
        <v>4819400000</v>
      </c>
      <c r="B227" s="460" t="s">
        <v>665</v>
      </c>
      <c r="C227" s="463">
        <v>7650297.9479999989</v>
      </c>
      <c r="D227" s="463">
        <v>2857968.0520000001</v>
      </c>
    </row>
    <row r="228" spans="1:4" x14ac:dyDescent="0.2">
      <c r="A228" s="460">
        <v>4819500000</v>
      </c>
      <c r="B228" s="460" t="s">
        <v>666</v>
      </c>
      <c r="C228" s="463">
        <v>242095.38900000002</v>
      </c>
      <c r="D228" s="463">
        <v>65217.908999999992</v>
      </c>
    </row>
    <row r="229" spans="1:4" x14ac:dyDescent="0.2">
      <c r="A229" s="460">
        <v>4819600000</v>
      </c>
      <c r="B229" s="460" t="s">
        <v>667</v>
      </c>
      <c r="C229" s="463">
        <v>278435.326</v>
      </c>
      <c r="D229" s="463">
        <v>102279.65499999998</v>
      </c>
    </row>
    <row r="230" spans="1:4" x14ac:dyDescent="0.2">
      <c r="A230" s="460">
        <v>4821100000</v>
      </c>
      <c r="B230" s="460" t="s">
        <v>668</v>
      </c>
      <c r="C230" s="463">
        <v>5612224.3590000002</v>
      </c>
      <c r="D230" s="463">
        <v>614831.75399999996</v>
      </c>
    </row>
    <row r="231" spans="1:4" x14ac:dyDescent="0.2">
      <c r="A231" s="460">
        <v>4821900000</v>
      </c>
      <c r="B231" s="460" t="s">
        <v>669</v>
      </c>
      <c r="C231" s="463">
        <v>994283.61699999997</v>
      </c>
      <c r="D231" s="463">
        <v>105194.75200000002</v>
      </c>
    </row>
    <row r="232" spans="1:4" x14ac:dyDescent="0.2">
      <c r="A232" s="460">
        <v>4822100000</v>
      </c>
      <c r="B232" s="460" t="s">
        <v>670</v>
      </c>
      <c r="C232" s="463">
        <v>352330.28700000001</v>
      </c>
      <c r="D232" s="463">
        <v>221611.69500000001</v>
      </c>
    </row>
    <row r="233" spans="1:4" x14ac:dyDescent="0.2">
      <c r="A233" s="460">
        <v>4822900000</v>
      </c>
      <c r="B233" s="460" t="s">
        <v>906</v>
      </c>
      <c r="C233" s="463">
        <v>32480.675999999999</v>
      </c>
      <c r="D233" s="463">
        <v>10688.378000000001</v>
      </c>
    </row>
    <row r="234" spans="1:4" x14ac:dyDescent="0.2">
      <c r="A234" s="460">
        <v>4823200010</v>
      </c>
      <c r="B234" s="460" t="s">
        <v>925</v>
      </c>
      <c r="C234" s="463">
        <v>14140.827000000001</v>
      </c>
      <c r="D234" s="463">
        <v>2529.7869999999998</v>
      </c>
    </row>
    <row r="235" spans="1:4" x14ac:dyDescent="0.2">
      <c r="A235" s="460">
        <v>4823200090</v>
      </c>
      <c r="B235" s="460" t="s">
        <v>671</v>
      </c>
      <c r="C235" s="463">
        <v>1628527.7459999998</v>
      </c>
      <c r="D235" s="463">
        <v>215102.01899999997</v>
      </c>
    </row>
    <row r="236" spans="1:4" x14ac:dyDescent="0.2">
      <c r="A236" s="460">
        <v>4823400000</v>
      </c>
      <c r="B236" s="460" t="s">
        <v>907</v>
      </c>
      <c r="C236" s="463">
        <v>361949.02599999995</v>
      </c>
      <c r="D236" s="463">
        <v>29313.303000000007</v>
      </c>
    </row>
    <row r="237" spans="1:4" x14ac:dyDescent="0.2">
      <c r="A237" s="460">
        <v>4823690000</v>
      </c>
      <c r="B237" s="460" t="s">
        <v>672</v>
      </c>
      <c r="C237" s="463">
        <v>2173939.1949999998</v>
      </c>
      <c r="D237" s="463">
        <v>605772.12100000004</v>
      </c>
    </row>
    <row r="238" spans="1:4" x14ac:dyDescent="0.2">
      <c r="A238" s="460">
        <v>4823700000</v>
      </c>
      <c r="B238" s="460" t="s">
        <v>673</v>
      </c>
      <c r="C238" s="463">
        <v>716582.03900000011</v>
      </c>
      <c r="D238" s="463">
        <v>552655.49900000007</v>
      </c>
    </row>
    <row r="239" spans="1:4" x14ac:dyDescent="0.2">
      <c r="A239" s="460">
        <v>4823902000</v>
      </c>
      <c r="B239" s="460" t="s">
        <v>908</v>
      </c>
      <c r="C239" s="463">
        <v>125853.716</v>
      </c>
      <c r="D239" s="463">
        <v>24715.269999999997</v>
      </c>
    </row>
    <row r="240" spans="1:4" x14ac:dyDescent="0.2">
      <c r="A240" s="460">
        <v>4823904000</v>
      </c>
      <c r="B240" s="460" t="s">
        <v>968</v>
      </c>
      <c r="C240" s="463">
        <v>672246.10899999994</v>
      </c>
      <c r="D240" s="463">
        <v>40381.046000000002</v>
      </c>
    </row>
    <row r="241" spans="1:4" x14ac:dyDescent="0.2">
      <c r="A241" s="460">
        <v>4823905000</v>
      </c>
      <c r="B241" s="460" t="s">
        <v>909</v>
      </c>
      <c r="C241" s="463">
        <v>4555.4400000000005</v>
      </c>
      <c r="D241" s="463">
        <v>199.47399999999999</v>
      </c>
    </row>
    <row r="242" spans="1:4" x14ac:dyDescent="0.2">
      <c r="A242" s="460">
        <v>4823906000</v>
      </c>
      <c r="B242" s="460" t="s">
        <v>674</v>
      </c>
      <c r="C242" s="463">
        <v>10757.169000000002</v>
      </c>
      <c r="D242" s="463">
        <v>1575.9549999999997</v>
      </c>
    </row>
    <row r="243" spans="1:4" x14ac:dyDescent="0.2">
      <c r="A243" s="460">
        <v>4823909010</v>
      </c>
      <c r="B243" s="460" t="s">
        <v>983</v>
      </c>
      <c r="C243" s="463">
        <v>11064.533000000001</v>
      </c>
      <c r="D243" s="463">
        <v>3190.6369999999997</v>
      </c>
    </row>
    <row r="244" spans="1:4" x14ac:dyDescent="0.2">
      <c r="A244" s="460">
        <v>4823909020</v>
      </c>
      <c r="B244" s="460" t="s">
        <v>675</v>
      </c>
      <c r="C244" s="463">
        <v>6238.6939999999995</v>
      </c>
      <c r="D244" s="463">
        <v>420.80499999999995</v>
      </c>
    </row>
    <row r="245" spans="1:4" x14ac:dyDescent="0.2">
      <c r="A245" s="460">
        <v>4823909030</v>
      </c>
      <c r="B245" s="460" t="s">
        <v>926</v>
      </c>
      <c r="C245" s="463">
        <v>62.438000000000002</v>
      </c>
      <c r="D245" s="463">
        <v>14.449</v>
      </c>
    </row>
    <row r="246" spans="1:4" x14ac:dyDescent="0.2">
      <c r="A246" s="460">
        <v>4823909070</v>
      </c>
      <c r="B246" s="460" t="s">
        <v>1238</v>
      </c>
      <c r="C246" s="463">
        <v>8.2759999999999998</v>
      </c>
      <c r="D246" s="463">
        <v>0.76100000000000001</v>
      </c>
    </row>
    <row r="247" spans="1:4" x14ac:dyDescent="0.2">
      <c r="A247" s="460">
        <v>4823909091</v>
      </c>
      <c r="B247" s="460" t="s">
        <v>676</v>
      </c>
      <c r="C247" s="463">
        <v>3461.1480000000001</v>
      </c>
      <c r="D247" s="463">
        <v>10138.534</v>
      </c>
    </row>
    <row r="248" spans="1:4" x14ac:dyDescent="0.2">
      <c r="A248" s="460">
        <v>4823909099</v>
      </c>
      <c r="B248" s="460" t="s">
        <v>677</v>
      </c>
      <c r="C248" s="463">
        <v>5132017.995000001</v>
      </c>
      <c r="D248" s="463">
        <v>3493846.4080000008</v>
      </c>
    </row>
    <row r="249" spans="1:4" x14ac:dyDescent="0.2">
      <c r="A249" s="460">
        <v>9401610000</v>
      </c>
      <c r="B249" s="460" t="s">
        <v>1035</v>
      </c>
      <c r="C249" s="463">
        <v>23655054.734999996</v>
      </c>
      <c r="D249" s="463">
        <v>4751766.1940000011</v>
      </c>
    </row>
    <row r="250" spans="1:4" x14ac:dyDescent="0.2">
      <c r="A250" s="460">
        <v>9401690000</v>
      </c>
      <c r="B250" s="460" t="s">
        <v>1036</v>
      </c>
      <c r="C250" s="463">
        <v>1773062.9769999997</v>
      </c>
      <c r="D250" s="463">
        <v>258769.44099999996</v>
      </c>
    </row>
    <row r="251" spans="1:4" x14ac:dyDescent="0.2">
      <c r="A251" s="460">
        <v>9403300000</v>
      </c>
      <c r="B251" s="460" t="s">
        <v>678</v>
      </c>
      <c r="C251" s="463">
        <v>3448884.8249999997</v>
      </c>
      <c r="D251" s="463">
        <v>1033701.1630000001</v>
      </c>
    </row>
    <row r="252" spans="1:4" x14ac:dyDescent="0.2">
      <c r="A252" s="460">
        <v>9403400000</v>
      </c>
      <c r="B252" s="460" t="s">
        <v>679</v>
      </c>
      <c r="C252" s="463">
        <v>4762370.1809999999</v>
      </c>
      <c r="D252" s="463">
        <v>3430609.9110000008</v>
      </c>
    </row>
    <row r="253" spans="1:4" x14ac:dyDescent="0.2">
      <c r="A253" s="460">
        <v>9403500000</v>
      </c>
      <c r="B253" s="460" t="s">
        <v>680</v>
      </c>
      <c r="C253" s="463">
        <v>29445126.114</v>
      </c>
      <c r="D253" s="463">
        <v>28423969.038999997</v>
      </c>
    </row>
    <row r="254" spans="1:4" ht="13.5" thickBot="1" x14ac:dyDescent="0.25">
      <c r="A254" s="460">
        <v>9403600000</v>
      </c>
      <c r="B254" s="460" t="s">
        <v>681</v>
      </c>
      <c r="C254" s="463">
        <v>25559203.756999992</v>
      </c>
      <c r="D254" s="463">
        <v>13467896.146000002</v>
      </c>
    </row>
    <row r="255" spans="1:4" ht="13.5" thickBot="1" x14ac:dyDescent="0.25">
      <c r="A255" s="324" t="s">
        <v>682</v>
      </c>
      <c r="B255" s="320"/>
      <c r="C255" s="323">
        <f>SUM(C7:C254)</f>
        <v>1025401470.8989998</v>
      </c>
      <c r="D255" s="323">
        <f>SUM(D7:D254)</f>
        <v>1233115074.9519989</v>
      </c>
    </row>
    <row r="256" spans="1:4" x14ac:dyDescent="0.2">
      <c r="A256" s="481" t="s">
        <v>683</v>
      </c>
      <c r="B256" s="475"/>
      <c r="C256" s="482"/>
      <c r="D256" s="482"/>
    </row>
    <row r="257" spans="1:4" x14ac:dyDescent="0.2">
      <c r="A257" s="483" t="s">
        <v>985</v>
      </c>
      <c r="B257" s="313"/>
      <c r="C257" s="313"/>
      <c r="D257" s="313"/>
    </row>
  </sheetData>
  <mergeCells count="1">
    <mergeCell ref="B3:D3"/>
  </mergeCells>
  <printOptions horizontalCentered="1"/>
  <pageMargins left="0.59055118110236227" right="0.59055118110236227" top="0.59055118110236227" bottom="0.59055118110236227" header="0.31496062992125984" footer="0.39370078740157483"/>
  <pageSetup paperSize="9" orientation="landscape" r:id="rId1"/>
  <headerFooter>
    <oddFooter xml:space="preserve">&amp;R&amp;8&amp;P+177 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1">
    <tabColor rgb="FF92D050"/>
  </sheetPr>
  <dimension ref="A1:K60"/>
  <sheetViews>
    <sheetView zoomScaleNormal="100" zoomScaleSheetLayoutView="75" workbookViewId="0">
      <selection activeCell="P41" sqref="P41"/>
    </sheetView>
  </sheetViews>
  <sheetFormatPr baseColWidth="10" defaultRowHeight="12.75" x14ac:dyDescent="0.2"/>
  <cols>
    <col min="1" max="1" width="38.7109375" style="200" customWidth="1"/>
    <col min="2" max="2" width="23.5703125" style="200" customWidth="1"/>
    <col min="3" max="3" width="23.7109375" style="200" customWidth="1"/>
    <col min="4" max="7" width="11.42578125" style="200"/>
    <col min="8" max="8" width="43.42578125" style="200" bestFit="1" customWidth="1"/>
    <col min="9" max="16384" width="11.42578125" style="200"/>
  </cols>
  <sheetData>
    <row r="1" spans="1:5" ht="24" customHeight="1" x14ac:dyDescent="0.2">
      <c r="A1" s="279" t="s">
        <v>952</v>
      </c>
      <c r="B1" s="303"/>
      <c r="C1" s="304"/>
      <c r="D1" s="202"/>
      <c r="E1" s="202"/>
    </row>
    <row r="2" spans="1:5" ht="15" customHeight="1" x14ac:dyDescent="0.2">
      <c r="A2" s="306"/>
      <c r="B2" s="199"/>
      <c r="C2" s="199"/>
      <c r="D2" s="202"/>
      <c r="E2" s="202"/>
    </row>
    <row r="3" spans="1:5" s="331" customFormat="1" ht="12" x14ac:dyDescent="0.2">
      <c r="A3" s="241" t="s">
        <v>1137</v>
      </c>
      <c r="B3" s="329"/>
      <c r="C3" s="329"/>
    </row>
    <row r="4" spans="1:5" s="331" customFormat="1" ht="12" x14ac:dyDescent="0.2">
      <c r="A4" s="241" t="s">
        <v>1049</v>
      </c>
      <c r="B4" s="329"/>
      <c r="C4" s="329"/>
    </row>
    <row r="5" spans="1:5" ht="21.75" customHeight="1" x14ac:dyDescent="0.2">
      <c r="A5" s="441" t="s">
        <v>815</v>
      </c>
      <c r="B5" s="438" t="s">
        <v>857</v>
      </c>
      <c r="C5" s="439" t="s">
        <v>858</v>
      </c>
    </row>
    <row r="6" spans="1:5" s="334" customFormat="1" ht="9.75" customHeight="1" x14ac:dyDescent="0.2">
      <c r="A6" s="351"/>
      <c r="B6" s="325"/>
      <c r="C6" s="325"/>
    </row>
    <row r="7" spans="1:5" s="234" customFormat="1" ht="14.25" customHeight="1" x14ac:dyDescent="0.2">
      <c r="A7" s="338" t="s">
        <v>824</v>
      </c>
      <c r="B7" s="336">
        <f>SUM('IMPORTACIÓN NOMAD. PAIS'!D248)</f>
        <v>16757594.950999999</v>
      </c>
      <c r="C7" s="336">
        <f>SUM('IMPORTACIÓN NOMAD. PAIS'!E248)</f>
        <v>11699917.947999999</v>
      </c>
    </row>
    <row r="8" spans="1:5" x14ac:dyDescent="0.2">
      <c r="A8" s="352" t="s">
        <v>821</v>
      </c>
      <c r="B8" s="336">
        <f>SUM('IMPORTACIÓN NOMAD. PAIS'!D92)</f>
        <v>13865905.036000002</v>
      </c>
      <c r="C8" s="336">
        <f>SUM('IMPORTACIÓN NOMAD. PAIS'!E92)</f>
        <v>1158477.3919999998</v>
      </c>
    </row>
    <row r="9" spans="1:5" x14ac:dyDescent="0.2">
      <c r="A9" s="338" t="s">
        <v>819</v>
      </c>
      <c r="B9" s="336">
        <f>SUM('IMPORTACIÓN NOMAD. PAIS'!D17)</f>
        <v>16073256.986000001</v>
      </c>
      <c r="C9" s="336">
        <f>SUM('IMPORTACIÓN NOMAD. PAIS'!E17)</f>
        <v>5861162.3719999995</v>
      </c>
    </row>
    <row r="10" spans="1:5" x14ac:dyDescent="0.2">
      <c r="A10" s="338" t="s">
        <v>863</v>
      </c>
      <c r="B10" s="336">
        <f>SUM('IMPORTACIÓN NOMAD. PAIS'!D331)</f>
        <v>2798286.6120000007</v>
      </c>
      <c r="C10" s="336">
        <f>SUM('IMPORTACIÓN NOMAD. PAIS'!E331)</f>
        <v>866142.61700000009</v>
      </c>
    </row>
    <row r="11" spans="1:5" x14ac:dyDescent="0.2">
      <c r="A11" s="338" t="s">
        <v>859</v>
      </c>
      <c r="B11" s="336">
        <f>SUM('IMPORTACIÓN NOMAD. PAIS'!D201)</f>
        <v>2461413.4879999994</v>
      </c>
      <c r="C11" s="336">
        <f>SUM('IMPORTACIÓN NOMAD. PAIS'!E201)</f>
        <v>1259880.358</v>
      </c>
    </row>
    <row r="12" spans="1:5" x14ac:dyDescent="0.2">
      <c r="A12" s="338" t="s">
        <v>860</v>
      </c>
      <c r="B12" s="336">
        <f>SUM('IMPORTACIÓN NOMAD. PAIS'!D34)</f>
        <v>3500407.8569999998</v>
      </c>
      <c r="C12" s="336">
        <f>SUM('IMPORTACIÓN NOMAD. PAIS'!E34)</f>
        <v>397398.57900000009</v>
      </c>
    </row>
    <row r="13" spans="1:5" x14ac:dyDescent="0.2">
      <c r="A13" s="338" t="s">
        <v>1323</v>
      </c>
      <c r="B13" s="336">
        <f>SUM('IMPORTACIÓN NOMAD. PAIS'!D199)</f>
        <v>16003.608</v>
      </c>
      <c r="C13" s="336">
        <f>SUM('IMPORTACIÓN NOMAD. PAIS'!E199)</f>
        <v>14514.315000000001</v>
      </c>
    </row>
    <row r="14" spans="1:5" x14ac:dyDescent="0.2">
      <c r="A14" s="338" t="s">
        <v>861</v>
      </c>
      <c r="B14" s="336">
        <f>SUM('IMPORTACIÓN NOMAD. PAIS'!D190)</f>
        <v>621048.804</v>
      </c>
      <c r="C14" s="336">
        <f>SUM('IMPORTACIÓN NOMAD. PAIS'!E190)</f>
        <v>4354156.8890000004</v>
      </c>
    </row>
    <row r="15" spans="1:5" x14ac:dyDescent="0.2">
      <c r="A15" s="338" t="s">
        <v>1324</v>
      </c>
      <c r="B15" s="336">
        <f>SUM('IMPORTACIÓN NOMAD. PAIS'!D197)</f>
        <v>944.19399999999996</v>
      </c>
      <c r="C15" s="336">
        <f>SUM('IMPORTACIÓN NOMAD. PAIS'!E197)</f>
        <v>8750</v>
      </c>
    </row>
    <row r="16" spans="1:5" x14ac:dyDescent="0.2">
      <c r="A16" s="338" t="s">
        <v>825</v>
      </c>
      <c r="B16" s="336">
        <f>SUM('IMPORTACIÓN NOMAD. PAIS'!D281)</f>
        <v>837426.60500000033</v>
      </c>
      <c r="C16" s="336">
        <f>SUM('IMPORTACIÓN NOMAD. PAIS'!E281)</f>
        <v>164910.08800000008</v>
      </c>
    </row>
    <row r="17" spans="1:11" x14ac:dyDescent="0.2">
      <c r="A17" s="338" t="s">
        <v>818</v>
      </c>
      <c r="B17" s="336">
        <f>SUM('IMPORTACIÓN NOMAD. PAIS'!D7)</f>
        <v>6622328.8470000001</v>
      </c>
      <c r="C17" s="336">
        <f>SUM('IMPORTACIÓN NOMAD. PAIS'!E7)</f>
        <v>175222.11</v>
      </c>
    </row>
    <row r="18" spans="1:11" x14ac:dyDescent="0.2">
      <c r="A18" s="338" t="s">
        <v>862</v>
      </c>
      <c r="B18" s="336">
        <f>SUM('IMPORTACIÓN NOMAD. PAIS'!D233)</f>
        <v>3282.9679999999998</v>
      </c>
      <c r="C18" s="336">
        <f>SUM('IMPORTACIÓN NOMAD. PAIS'!E233)</f>
        <v>96.009999999999991</v>
      </c>
    </row>
    <row r="19" spans="1:11" x14ac:dyDescent="0.2">
      <c r="A19" s="338" t="s">
        <v>939</v>
      </c>
      <c r="B19" s="336">
        <f>SUM('IMPORTACIÓN NOMAD. PAIS'!D238)</f>
        <v>143116.00399999999</v>
      </c>
      <c r="C19" s="336">
        <f>SUM('IMPORTACIÓN NOMAD. PAIS'!E238)</f>
        <v>3027.9680000000003</v>
      </c>
    </row>
    <row r="20" spans="1:11" x14ac:dyDescent="0.2">
      <c r="A20" s="338" t="s">
        <v>410</v>
      </c>
      <c r="B20" s="336">
        <f>SUM('IMPORTACIÓN NOMAD. PAIS'!D13)</f>
        <v>129804.13</v>
      </c>
      <c r="C20" s="336">
        <f>SUM('IMPORTACIÓN NOMAD. PAIS'!E13)</f>
        <v>3008.0320000000002</v>
      </c>
    </row>
    <row r="21" spans="1:11" ht="8.25" customHeight="1" thickBot="1" x14ac:dyDescent="0.25">
      <c r="A21" s="353"/>
      <c r="B21" s="354"/>
      <c r="C21" s="354"/>
    </row>
    <row r="22" spans="1:11" ht="13.5" thickTop="1" x14ac:dyDescent="0.2">
      <c r="A22" s="355" t="s">
        <v>864</v>
      </c>
      <c r="B22" s="356">
        <f>SUM(B7:B20)</f>
        <v>63830820.090000011</v>
      </c>
      <c r="C22" s="356">
        <f>SUM(C7:C20)</f>
        <v>25966664.677999999</v>
      </c>
    </row>
    <row r="23" spans="1:11" x14ac:dyDescent="0.2">
      <c r="A23" s="311" t="s">
        <v>521</v>
      </c>
    </row>
    <row r="24" spans="1:11" x14ac:dyDescent="0.2">
      <c r="A24" s="213" t="s">
        <v>683</v>
      </c>
    </row>
    <row r="25" spans="1:11" x14ac:dyDescent="0.2">
      <c r="A25" s="298" t="s">
        <v>985</v>
      </c>
    </row>
    <row r="26" spans="1:11" x14ac:dyDescent="0.2">
      <c r="A26" s="298"/>
    </row>
    <row r="27" spans="1:11" x14ac:dyDescent="0.2">
      <c r="A27" s="228" t="s">
        <v>463</v>
      </c>
      <c r="B27" s="357"/>
      <c r="C27" s="357"/>
    </row>
    <row r="28" spans="1:11" ht="16.5" customHeight="1" x14ac:dyDescent="0.2">
      <c r="A28" s="358" t="s">
        <v>1055</v>
      </c>
      <c r="B28" s="252"/>
      <c r="C28" s="357"/>
    </row>
    <row r="29" spans="1:11" x14ac:dyDescent="0.2">
      <c r="H29" s="202"/>
      <c r="I29" s="202"/>
      <c r="J29" s="202"/>
      <c r="K29" s="202"/>
    </row>
    <row r="30" spans="1:11" x14ac:dyDescent="0.2">
      <c r="H30" s="202"/>
      <c r="I30" s="202"/>
      <c r="J30" s="202"/>
      <c r="K30" s="202"/>
    </row>
    <row r="31" spans="1:11" x14ac:dyDescent="0.2">
      <c r="H31" s="202"/>
      <c r="I31" s="202"/>
      <c r="J31" s="202"/>
      <c r="K31" s="202"/>
    </row>
    <row r="32" spans="1:11" x14ac:dyDescent="0.2">
      <c r="H32" s="369" t="s">
        <v>824</v>
      </c>
      <c r="I32" s="577">
        <v>16757594.950999999</v>
      </c>
      <c r="J32" s="202"/>
      <c r="K32" s="202"/>
    </row>
    <row r="33" spans="8:11" x14ac:dyDescent="0.2">
      <c r="H33" s="369" t="s">
        <v>819</v>
      </c>
      <c r="I33" s="577">
        <v>16073256.986000001</v>
      </c>
      <c r="J33" s="202"/>
      <c r="K33" s="202"/>
    </row>
    <row r="34" spans="8:11" x14ac:dyDescent="0.2">
      <c r="H34" s="369" t="s">
        <v>821</v>
      </c>
      <c r="I34" s="577">
        <v>13865905.036000002</v>
      </c>
      <c r="J34" s="202"/>
      <c r="K34" s="202"/>
    </row>
    <row r="35" spans="8:11" x14ac:dyDescent="0.2">
      <c r="H35" s="369" t="s">
        <v>860</v>
      </c>
      <c r="I35" s="577">
        <v>3500407.8569999998</v>
      </c>
      <c r="J35" s="202"/>
      <c r="K35" s="202"/>
    </row>
    <row r="36" spans="8:11" x14ac:dyDescent="0.2">
      <c r="H36" s="369" t="s">
        <v>859</v>
      </c>
      <c r="I36" s="577">
        <v>2461413.4879999994</v>
      </c>
      <c r="J36" s="202"/>
      <c r="K36" s="202"/>
    </row>
    <row r="37" spans="8:11" x14ac:dyDescent="0.2">
      <c r="H37" s="369" t="s">
        <v>863</v>
      </c>
      <c r="I37" s="577">
        <v>2798286.6120000007</v>
      </c>
      <c r="J37" s="202"/>
      <c r="K37" s="202"/>
    </row>
    <row r="38" spans="8:11" x14ac:dyDescent="0.2">
      <c r="H38" s="369" t="s">
        <v>818</v>
      </c>
      <c r="I38" s="577">
        <v>6622328.8470000001</v>
      </c>
      <c r="J38" s="202"/>
      <c r="K38" s="202"/>
    </row>
    <row r="39" spans="8:11" x14ac:dyDescent="0.2">
      <c r="H39" s="369" t="s">
        <v>825</v>
      </c>
      <c r="I39" s="577">
        <v>837426.60500000033</v>
      </c>
      <c r="J39" s="202"/>
      <c r="K39" s="202"/>
    </row>
    <row r="40" spans="8:11" x14ac:dyDescent="0.2">
      <c r="H40" s="369" t="s">
        <v>1132</v>
      </c>
      <c r="I40" s="577">
        <v>914199.70800000429</v>
      </c>
      <c r="J40" s="202"/>
      <c r="K40" s="521"/>
    </row>
    <row r="41" spans="8:11" x14ac:dyDescent="0.2">
      <c r="H41" s="369"/>
      <c r="I41" s="577"/>
      <c r="J41" s="202"/>
      <c r="K41" s="202"/>
    </row>
    <row r="42" spans="8:11" x14ac:dyDescent="0.2">
      <c r="H42" s="369"/>
      <c r="I42" s="577">
        <f>SUM(I32:I41)</f>
        <v>63830820.090000011</v>
      </c>
      <c r="J42" s="202"/>
      <c r="K42" s="202"/>
    </row>
    <row r="43" spans="8:11" x14ac:dyDescent="0.2">
      <c r="H43" s="369"/>
      <c r="I43" s="577">
        <f>SUM(B22-I42)</f>
        <v>0</v>
      </c>
      <c r="J43" s="202"/>
      <c r="K43" s="202"/>
    </row>
    <row r="44" spans="8:11" x14ac:dyDescent="0.2">
      <c r="H44" s="202"/>
      <c r="I44" s="521"/>
      <c r="J44" s="202"/>
      <c r="K44" s="202"/>
    </row>
    <row r="45" spans="8:11" x14ac:dyDescent="0.2">
      <c r="H45" s="202"/>
      <c r="I45" s="202"/>
      <c r="J45" s="202"/>
      <c r="K45" s="202"/>
    </row>
    <row r="46" spans="8:11" x14ac:dyDescent="0.2">
      <c r="H46" s="202"/>
      <c r="I46" s="202"/>
      <c r="J46" s="202"/>
      <c r="K46" s="202"/>
    </row>
    <row r="47" spans="8:11" x14ac:dyDescent="0.2">
      <c r="H47" s="202"/>
      <c r="I47" s="202"/>
      <c r="J47" s="202"/>
      <c r="K47" s="202"/>
    </row>
    <row r="48" spans="8:11" x14ac:dyDescent="0.2">
      <c r="H48" s="202"/>
      <c r="I48" s="202"/>
      <c r="J48" s="202"/>
      <c r="K48" s="202"/>
    </row>
    <row r="49" spans="1:11" x14ac:dyDescent="0.2">
      <c r="H49" s="202"/>
      <c r="I49" s="202"/>
      <c r="J49" s="202"/>
      <c r="K49" s="202"/>
    </row>
    <row r="50" spans="1:11" x14ac:dyDescent="0.2">
      <c r="H50" s="202"/>
      <c r="I50" s="202"/>
      <c r="J50" s="202"/>
      <c r="K50" s="202"/>
    </row>
    <row r="51" spans="1:11" x14ac:dyDescent="0.2">
      <c r="H51" s="202"/>
      <c r="I51" s="202"/>
      <c r="J51" s="202"/>
      <c r="K51" s="202"/>
    </row>
    <row r="52" spans="1:11" x14ac:dyDescent="0.2">
      <c r="H52" s="202"/>
      <c r="I52" s="202"/>
      <c r="J52" s="202"/>
      <c r="K52" s="202"/>
    </row>
    <row r="58" spans="1:11" s="235" customFormat="1" ht="11.85" customHeight="1" x14ac:dyDescent="0.2">
      <c r="A58" s="213" t="s">
        <v>683</v>
      </c>
      <c r="B58" s="198"/>
      <c r="C58" s="338"/>
      <c r="D58" s="214"/>
    </row>
    <row r="59" spans="1:11" s="235" customFormat="1" ht="11.85" customHeight="1" x14ac:dyDescent="0.2">
      <c r="A59" s="298" t="s">
        <v>985</v>
      </c>
      <c r="B59" s="198"/>
      <c r="C59" s="338"/>
      <c r="D59" s="214"/>
    </row>
    <row r="60" spans="1:11" ht="12.75" customHeight="1" x14ac:dyDescent="0.2">
      <c r="A60" s="344"/>
      <c r="B60" s="198"/>
      <c r="D60" s="327"/>
    </row>
  </sheetData>
  <printOptions horizontalCentered="1"/>
  <pageMargins left="0.59055118110236227" right="0.59055118110236227" top="0.59055118110236227" bottom="0.59055118110236227" header="0" footer="0.39370078740157483"/>
  <pageSetup paperSize="9" orientation="portrait" r:id="rId1"/>
  <headerFooter alignWithMargins="0">
    <oddFooter xml:space="preserve">&amp;R&amp;8 &amp;P+184  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42">
    <tabColor rgb="FF92D050"/>
  </sheetPr>
  <dimension ref="A1:E395"/>
  <sheetViews>
    <sheetView topLeftCell="A301" workbookViewId="0">
      <selection activeCell="A342" sqref="A342"/>
    </sheetView>
  </sheetViews>
  <sheetFormatPr baseColWidth="10" defaultRowHeight="12.75" x14ac:dyDescent="0.2"/>
  <cols>
    <col min="2" max="2" width="67.140625" customWidth="1"/>
    <col min="3" max="3" width="17.5703125" customWidth="1"/>
    <col min="4" max="4" width="14.140625" style="5" customWidth="1"/>
    <col min="5" max="5" width="16" style="5" customWidth="1"/>
  </cols>
  <sheetData>
    <row r="1" spans="1:5" x14ac:dyDescent="0.2">
      <c r="A1" s="470" t="s">
        <v>952</v>
      </c>
      <c r="B1" s="471"/>
      <c r="C1" s="489"/>
      <c r="D1" s="519"/>
      <c r="E1" s="519"/>
    </row>
    <row r="2" spans="1:5" ht="9.75" customHeight="1" x14ac:dyDescent="0.2">
      <c r="A2" s="473"/>
      <c r="B2" s="474"/>
      <c r="C2" s="484"/>
      <c r="D2" s="482"/>
      <c r="E2" s="482"/>
    </row>
    <row r="3" spans="1:5" x14ac:dyDescent="0.2">
      <c r="A3" s="476" t="s">
        <v>515</v>
      </c>
      <c r="B3" s="621" t="s">
        <v>1245</v>
      </c>
      <c r="C3" s="621"/>
      <c r="D3" s="621"/>
      <c r="E3" s="482"/>
    </row>
    <row r="4" spans="1:5" ht="4.5" customHeight="1" x14ac:dyDescent="0.2">
      <c r="A4" s="314"/>
      <c r="B4" s="314"/>
      <c r="C4" s="490"/>
      <c r="D4" s="313"/>
      <c r="E4" s="313"/>
    </row>
    <row r="5" spans="1:5" x14ac:dyDescent="0.2">
      <c r="A5" s="464" t="s">
        <v>565</v>
      </c>
      <c r="B5" s="465" t="s">
        <v>566</v>
      </c>
      <c r="C5" s="465" t="s">
        <v>854</v>
      </c>
      <c r="D5" s="466" t="s">
        <v>790</v>
      </c>
      <c r="E5" s="467" t="s">
        <v>568</v>
      </c>
    </row>
    <row r="6" spans="1:5" s="31" customFormat="1" ht="6" customHeight="1" x14ac:dyDescent="0.2">
      <c r="A6" s="517"/>
      <c r="B6" s="517"/>
      <c r="C6" s="517"/>
      <c r="D6" s="518"/>
      <c r="E6" s="518"/>
    </row>
    <row r="7" spans="1:5" s="31" customFormat="1" x14ac:dyDescent="0.2">
      <c r="A7" s="517"/>
      <c r="B7" s="495" t="s">
        <v>1287</v>
      </c>
      <c r="C7" s="517"/>
      <c r="D7" s="518">
        <f>SUM(D8:D11)</f>
        <v>6622328.8470000001</v>
      </c>
      <c r="E7" s="518">
        <f>SUM(E8:E11)</f>
        <v>175222.11</v>
      </c>
    </row>
    <row r="8" spans="1:5" x14ac:dyDescent="0.2">
      <c r="A8" s="460">
        <v>511991000</v>
      </c>
      <c r="B8" s="460" t="s">
        <v>760</v>
      </c>
      <c r="C8" s="460" t="s">
        <v>689</v>
      </c>
      <c r="D8" s="463">
        <v>177073.59700000001</v>
      </c>
      <c r="E8" s="463">
        <v>5160.5</v>
      </c>
    </row>
    <row r="9" spans="1:5" x14ac:dyDescent="0.2">
      <c r="A9" s="460"/>
      <c r="B9" s="460"/>
      <c r="C9" s="460" t="s">
        <v>1246</v>
      </c>
      <c r="D9" s="463">
        <v>61992.758000000002</v>
      </c>
      <c r="E9" s="463">
        <v>1502</v>
      </c>
    </row>
    <row r="10" spans="1:5" x14ac:dyDescent="0.2">
      <c r="A10" s="460"/>
      <c r="B10" s="460"/>
      <c r="C10" s="460" t="s">
        <v>688</v>
      </c>
      <c r="D10" s="463">
        <v>6105252.858</v>
      </c>
      <c r="E10" s="463">
        <v>161927.10999999999</v>
      </c>
    </row>
    <row r="11" spans="1:5" x14ac:dyDescent="0.2">
      <c r="A11" s="460"/>
      <c r="B11" s="460"/>
      <c r="C11" s="460" t="s">
        <v>855</v>
      </c>
      <c r="D11" s="463">
        <v>278009.63400000002</v>
      </c>
      <c r="E11" s="463">
        <v>6632.5</v>
      </c>
    </row>
    <row r="12" spans="1:5" x14ac:dyDescent="0.2">
      <c r="A12" s="460"/>
      <c r="B12" s="460"/>
      <c r="C12" s="460"/>
      <c r="D12" s="463"/>
      <c r="E12" s="463"/>
    </row>
    <row r="13" spans="1:5" x14ac:dyDescent="0.2">
      <c r="A13" s="460"/>
      <c r="B13" s="495" t="s">
        <v>987</v>
      </c>
      <c r="C13" s="460"/>
      <c r="D13" s="496">
        <f>SUM(D14:D15)</f>
        <v>129804.13</v>
      </c>
      <c r="E13" s="496">
        <f>SUM(E14:E15)</f>
        <v>3008.0320000000002</v>
      </c>
    </row>
    <row r="14" spans="1:5" x14ac:dyDescent="0.2">
      <c r="A14" s="460">
        <v>602901000</v>
      </c>
      <c r="B14" s="460" t="s">
        <v>988</v>
      </c>
      <c r="C14" s="460" t="s">
        <v>715</v>
      </c>
      <c r="D14" s="463">
        <v>107782.302</v>
      </c>
      <c r="E14" s="463">
        <v>2309.0320000000002</v>
      </c>
    </row>
    <row r="15" spans="1:5" x14ac:dyDescent="0.2">
      <c r="A15" s="460"/>
      <c r="B15" s="460"/>
      <c r="C15" s="460" t="s">
        <v>717</v>
      </c>
      <c r="D15" s="463">
        <v>22021.828000000001</v>
      </c>
      <c r="E15" s="463">
        <v>699</v>
      </c>
    </row>
    <row r="16" spans="1:5" x14ac:dyDescent="0.2">
      <c r="A16" s="460"/>
      <c r="B16" s="460"/>
      <c r="C16" s="460"/>
      <c r="D16" s="463"/>
      <c r="E16" s="463"/>
    </row>
    <row r="17" spans="1:5" x14ac:dyDescent="0.2">
      <c r="A17" s="460"/>
      <c r="B17" s="495" t="s">
        <v>1288</v>
      </c>
      <c r="C17" s="460"/>
      <c r="D17" s="496">
        <f>SUM(D18:D32)</f>
        <v>16073256.986000001</v>
      </c>
      <c r="E17" s="496">
        <f>SUM(E18:E32)</f>
        <v>5861162.3719999995</v>
      </c>
    </row>
    <row r="18" spans="1:5" x14ac:dyDescent="0.2">
      <c r="A18" s="460">
        <v>801210000</v>
      </c>
      <c r="B18" s="460" t="s">
        <v>759</v>
      </c>
      <c r="C18" s="460" t="s">
        <v>729</v>
      </c>
      <c r="D18" s="463">
        <v>1999902.2549999999</v>
      </c>
      <c r="E18" s="463">
        <v>1378827</v>
      </c>
    </row>
    <row r="19" spans="1:5" x14ac:dyDescent="0.2">
      <c r="A19" s="460"/>
      <c r="B19" s="460"/>
      <c r="C19" s="460" t="s">
        <v>733</v>
      </c>
      <c r="D19" s="463">
        <v>3475014.0269999998</v>
      </c>
      <c r="E19" s="463">
        <v>2963200</v>
      </c>
    </row>
    <row r="20" spans="1:5" x14ac:dyDescent="0.2">
      <c r="A20" s="460">
        <v>801220000</v>
      </c>
      <c r="B20" s="460" t="s">
        <v>758</v>
      </c>
      <c r="C20" s="460" t="s">
        <v>729</v>
      </c>
      <c r="D20" s="463">
        <v>339346.44</v>
      </c>
      <c r="E20" s="463">
        <v>52090.5</v>
      </c>
    </row>
    <row r="21" spans="1:5" x14ac:dyDescent="0.2">
      <c r="A21" s="460"/>
      <c r="B21" s="460"/>
      <c r="C21" s="460" t="s">
        <v>855</v>
      </c>
      <c r="D21" s="463">
        <v>139408</v>
      </c>
      <c r="E21" s="463">
        <v>15589.5</v>
      </c>
    </row>
    <row r="22" spans="1:5" x14ac:dyDescent="0.2">
      <c r="A22" s="460">
        <v>801320000</v>
      </c>
      <c r="B22" s="460" t="s">
        <v>1115</v>
      </c>
      <c r="C22" s="460" t="s">
        <v>733</v>
      </c>
      <c r="D22" s="463">
        <v>1149254.03</v>
      </c>
      <c r="E22" s="463">
        <v>127030.41</v>
      </c>
    </row>
    <row r="23" spans="1:5" x14ac:dyDescent="0.2">
      <c r="A23" s="460">
        <v>802129000</v>
      </c>
      <c r="B23" s="460" t="s">
        <v>757</v>
      </c>
      <c r="C23" s="460" t="s">
        <v>692</v>
      </c>
      <c r="D23" s="463">
        <v>1204673.83</v>
      </c>
      <c r="E23" s="463">
        <v>173900</v>
      </c>
    </row>
    <row r="24" spans="1:5" x14ac:dyDescent="0.2">
      <c r="A24" s="460"/>
      <c r="B24" s="460"/>
      <c r="C24" s="460" t="s">
        <v>698</v>
      </c>
      <c r="D24" s="463">
        <v>2177.6959999999999</v>
      </c>
      <c r="E24" s="463">
        <v>226.8</v>
      </c>
    </row>
    <row r="25" spans="1:5" x14ac:dyDescent="0.2">
      <c r="A25" s="460"/>
      <c r="B25" s="460"/>
      <c r="C25" s="460" t="s">
        <v>687</v>
      </c>
      <c r="D25" s="463">
        <v>4439153.6619999995</v>
      </c>
      <c r="E25" s="463">
        <v>624271.53799999994</v>
      </c>
    </row>
    <row r="26" spans="1:5" x14ac:dyDescent="0.2">
      <c r="A26" s="460">
        <v>802310000</v>
      </c>
      <c r="B26" s="460" t="s">
        <v>756</v>
      </c>
      <c r="C26" s="460" t="s">
        <v>692</v>
      </c>
      <c r="D26" s="463">
        <v>1137873.719</v>
      </c>
      <c r="E26" s="463">
        <v>319395</v>
      </c>
    </row>
    <row r="27" spans="1:5" x14ac:dyDescent="0.2">
      <c r="A27" s="460"/>
      <c r="B27" s="460"/>
      <c r="C27" s="460" t="s">
        <v>687</v>
      </c>
      <c r="D27" s="463">
        <v>62600</v>
      </c>
      <c r="E27" s="463">
        <v>20000</v>
      </c>
    </row>
    <row r="28" spans="1:5" x14ac:dyDescent="0.2">
      <c r="A28" s="460">
        <v>802320000</v>
      </c>
      <c r="B28" s="460" t="s">
        <v>755</v>
      </c>
      <c r="C28" s="460" t="s">
        <v>692</v>
      </c>
      <c r="D28" s="463">
        <v>692323.88800000004</v>
      </c>
      <c r="E28" s="463">
        <v>88350</v>
      </c>
    </row>
    <row r="29" spans="1:5" x14ac:dyDescent="0.2">
      <c r="A29" s="460"/>
      <c r="B29" s="460"/>
      <c r="C29" s="460" t="s">
        <v>698</v>
      </c>
      <c r="D29" s="463">
        <v>504.65199999999999</v>
      </c>
      <c r="E29" s="463">
        <v>50</v>
      </c>
    </row>
    <row r="30" spans="1:5" x14ac:dyDescent="0.2">
      <c r="A30" s="460">
        <v>802900000</v>
      </c>
      <c r="B30" s="460" t="s">
        <v>989</v>
      </c>
      <c r="C30" s="460" t="s">
        <v>698</v>
      </c>
      <c r="D30" s="463">
        <v>1525.9380000000001</v>
      </c>
      <c r="E30" s="463">
        <v>127.654</v>
      </c>
    </row>
    <row r="31" spans="1:5" x14ac:dyDescent="0.2">
      <c r="A31" s="460"/>
      <c r="B31" s="460"/>
      <c r="C31" s="460" t="s">
        <v>687</v>
      </c>
      <c r="D31" s="463">
        <v>1373722.1540000001</v>
      </c>
      <c r="E31" s="463">
        <v>96923.97</v>
      </c>
    </row>
    <row r="32" spans="1:5" x14ac:dyDescent="0.2">
      <c r="A32" s="460"/>
      <c r="B32" s="460"/>
      <c r="C32" s="460" t="s">
        <v>712</v>
      </c>
      <c r="D32" s="463">
        <v>55776.695</v>
      </c>
      <c r="E32" s="463">
        <v>1180</v>
      </c>
    </row>
    <row r="33" spans="1:5" x14ac:dyDescent="0.2">
      <c r="A33" s="460"/>
      <c r="B33" s="460"/>
      <c r="C33" s="460"/>
      <c r="D33" s="463"/>
      <c r="E33" s="463"/>
    </row>
    <row r="34" spans="1:5" x14ac:dyDescent="0.2">
      <c r="A34" s="460"/>
      <c r="B34" s="495" t="s">
        <v>1316</v>
      </c>
      <c r="C34" s="460"/>
      <c r="D34" s="496">
        <f>SUM(D35:D90)</f>
        <v>3500407.8569999998</v>
      </c>
      <c r="E34" s="496">
        <f>SUM(E35:E90)</f>
        <v>397398.57900000009</v>
      </c>
    </row>
    <row r="35" spans="1:5" x14ac:dyDescent="0.2">
      <c r="A35" s="460">
        <v>1209300000</v>
      </c>
      <c r="B35" s="460" t="s">
        <v>789</v>
      </c>
      <c r="C35" s="460" t="s">
        <v>687</v>
      </c>
      <c r="D35" s="463">
        <v>257953.139</v>
      </c>
      <c r="E35" s="463">
        <v>87.994</v>
      </c>
    </row>
    <row r="36" spans="1:5" x14ac:dyDescent="0.2">
      <c r="A36" s="460"/>
      <c r="B36" s="460"/>
      <c r="C36" s="460" t="s">
        <v>693</v>
      </c>
      <c r="D36" s="463">
        <v>9711.6939999999995</v>
      </c>
      <c r="E36" s="463">
        <v>21.041</v>
      </c>
    </row>
    <row r="37" spans="1:5" x14ac:dyDescent="0.2">
      <c r="A37" s="460"/>
      <c r="B37" s="460"/>
      <c r="C37" s="460" t="s">
        <v>712</v>
      </c>
      <c r="D37" s="463">
        <v>3197.4110000000001</v>
      </c>
      <c r="E37" s="463">
        <v>3.08</v>
      </c>
    </row>
    <row r="38" spans="1:5" x14ac:dyDescent="0.2">
      <c r="A38" s="460"/>
      <c r="B38" s="460"/>
      <c r="C38" s="460" t="s">
        <v>702</v>
      </c>
      <c r="D38" s="463">
        <v>67529.399999999994</v>
      </c>
      <c r="E38" s="463">
        <v>4.2409999999999997</v>
      </c>
    </row>
    <row r="39" spans="1:5" x14ac:dyDescent="0.2">
      <c r="A39" s="460"/>
      <c r="B39" s="460"/>
      <c r="C39" s="460" t="s">
        <v>715</v>
      </c>
      <c r="D39" s="463">
        <v>3381.674</v>
      </c>
      <c r="E39" s="463">
        <v>26.57</v>
      </c>
    </row>
    <row r="40" spans="1:5" x14ac:dyDescent="0.2">
      <c r="A40" s="460"/>
      <c r="B40" s="460"/>
      <c r="C40" s="460" t="s">
        <v>691</v>
      </c>
      <c r="D40" s="463">
        <v>370.18799999999999</v>
      </c>
      <c r="E40" s="463">
        <v>5.8000000000000003E-2</v>
      </c>
    </row>
    <row r="41" spans="1:5" x14ac:dyDescent="0.2">
      <c r="A41" s="460">
        <v>1209991000</v>
      </c>
      <c r="B41" s="460" t="s">
        <v>853</v>
      </c>
      <c r="C41" s="460" t="s">
        <v>733</v>
      </c>
      <c r="D41" s="463">
        <v>10464.375</v>
      </c>
      <c r="E41" s="463">
        <v>11</v>
      </c>
    </row>
    <row r="42" spans="1:5" s="334" customFormat="1" ht="12.75" customHeight="1" x14ac:dyDescent="0.2">
      <c r="A42" s="571" t="s">
        <v>985</v>
      </c>
      <c r="B42" s="572"/>
      <c r="C42" s="573"/>
      <c r="D42" s="574"/>
      <c r="E42" s="574" t="s">
        <v>1578</v>
      </c>
    </row>
    <row r="43" spans="1:5" x14ac:dyDescent="0.2">
      <c r="A43" s="460"/>
      <c r="B43" s="460"/>
      <c r="C43" s="460" t="s">
        <v>692</v>
      </c>
      <c r="D43" s="463">
        <v>277093.23300000001</v>
      </c>
      <c r="E43" s="463">
        <v>11015.934999999999</v>
      </c>
    </row>
    <row r="44" spans="1:5" x14ac:dyDescent="0.2">
      <c r="A44" s="460"/>
      <c r="B44" s="460"/>
      <c r="C44" s="460" t="s">
        <v>695</v>
      </c>
      <c r="D44" s="463">
        <v>9601.0460000000003</v>
      </c>
      <c r="E44" s="463">
        <v>85</v>
      </c>
    </row>
    <row r="45" spans="1:5" x14ac:dyDescent="0.2">
      <c r="A45" s="460"/>
      <c r="B45" s="460"/>
      <c r="C45" s="460" t="s">
        <v>709</v>
      </c>
      <c r="D45" s="463">
        <v>27529.675999999999</v>
      </c>
      <c r="E45" s="463">
        <v>578.65</v>
      </c>
    </row>
    <row r="46" spans="1:5" x14ac:dyDescent="0.2">
      <c r="A46" s="460"/>
      <c r="B46" s="460"/>
      <c r="C46" s="460" t="s">
        <v>687</v>
      </c>
      <c r="D46" s="463">
        <v>40875.614999999998</v>
      </c>
      <c r="E46" s="463">
        <v>153.68</v>
      </c>
    </row>
    <row r="47" spans="1:5" x14ac:dyDescent="0.2">
      <c r="A47" s="460"/>
      <c r="B47" s="460"/>
      <c r="C47" s="460" t="s">
        <v>721</v>
      </c>
      <c r="D47" s="463">
        <v>885455.27599999995</v>
      </c>
      <c r="E47" s="463">
        <v>21727.688999999998</v>
      </c>
    </row>
    <row r="48" spans="1:5" x14ac:dyDescent="0.2">
      <c r="A48" s="460"/>
      <c r="B48" s="460"/>
      <c r="C48" s="460" t="s">
        <v>688</v>
      </c>
      <c r="D48" s="463">
        <v>9339.8259999999991</v>
      </c>
      <c r="E48" s="463">
        <v>1.1120000000000001</v>
      </c>
    </row>
    <row r="49" spans="1:5" x14ac:dyDescent="0.2">
      <c r="A49" s="460"/>
      <c r="B49" s="460"/>
      <c r="C49" s="460" t="s">
        <v>747</v>
      </c>
      <c r="D49" s="463">
        <v>32623.65</v>
      </c>
      <c r="E49" s="463">
        <v>64.3</v>
      </c>
    </row>
    <row r="50" spans="1:5" x14ac:dyDescent="0.2">
      <c r="A50" s="460"/>
      <c r="B50" s="460"/>
      <c r="C50" s="460" t="s">
        <v>717</v>
      </c>
      <c r="D50" s="463">
        <v>33155.601000000002</v>
      </c>
      <c r="E50" s="463">
        <v>12.81</v>
      </c>
    </row>
    <row r="51" spans="1:5" x14ac:dyDescent="0.2">
      <c r="A51" s="460">
        <v>1209999000</v>
      </c>
      <c r="B51" s="460" t="s">
        <v>788</v>
      </c>
      <c r="C51" s="460" t="s">
        <v>707</v>
      </c>
      <c r="D51" s="463">
        <v>283.83499999999998</v>
      </c>
      <c r="E51" s="463">
        <v>4.3999999999999997E-2</v>
      </c>
    </row>
    <row r="52" spans="1:5" x14ac:dyDescent="0.2">
      <c r="A52" s="460"/>
      <c r="B52" s="460"/>
      <c r="C52" s="460" t="s">
        <v>706</v>
      </c>
      <c r="D52" s="463">
        <v>1018.8680000000001</v>
      </c>
      <c r="E52" s="463">
        <v>5.0999999999999996</v>
      </c>
    </row>
    <row r="53" spans="1:5" x14ac:dyDescent="0.2">
      <c r="A53" s="460"/>
      <c r="B53" s="460"/>
      <c r="C53" s="460" t="s">
        <v>733</v>
      </c>
      <c r="D53" s="463">
        <v>4.7270000000000003</v>
      </c>
      <c r="E53" s="463">
        <v>0.13</v>
      </c>
    </row>
    <row r="54" spans="1:5" x14ac:dyDescent="0.2">
      <c r="A54" s="460"/>
      <c r="B54" s="460"/>
      <c r="C54" s="460" t="s">
        <v>692</v>
      </c>
      <c r="D54" s="463">
        <v>158422.38399999999</v>
      </c>
      <c r="E54" s="463">
        <v>234.09700000000001</v>
      </c>
    </row>
    <row r="55" spans="1:5" x14ac:dyDescent="0.2">
      <c r="A55" s="460"/>
      <c r="B55" s="460"/>
      <c r="C55" s="460" t="s">
        <v>698</v>
      </c>
      <c r="D55" s="463">
        <v>34485.661999999997</v>
      </c>
      <c r="E55" s="463">
        <v>25.13</v>
      </c>
    </row>
    <row r="56" spans="1:5" x14ac:dyDescent="0.2">
      <c r="A56" s="460"/>
      <c r="B56" s="460"/>
      <c r="C56" s="460" t="s">
        <v>695</v>
      </c>
      <c r="D56" s="463">
        <v>558.95399999999995</v>
      </c>
      <c r="E56" s="463">
        <v>10</v>
      </c>
    </row>
    <row r="57" spans="1:5" x14ac:dyDescent="0.2">
      <c r="A57" s="460"/>
      <c r="B57" s="460"/>
      <c r="C57" s="460" t="s">
        <v>687</v>
      </c>
      <c r="D57" s="463">
        <v>432072.66700000002</v>
      </c>
      <c r="E57" s="463">
        <v>56789.182000000001</v>
      </c>
    </row>
    <row r="58" spans="1:5" x14ac:dyDescent="0.2">
      <c r="A58" s="460"/>
      <c r="B58" s="460"/>
      <c r="C58" s="460" t="s">
        <v>693</v>
      </c>
      <c r="D58" s="463">
        <v>42.012</v>
      </c>
      <c r="E58" s="463">
        <v>0.1</v>
      </c>
    </row>
    <row r="59" spans="1:5" x14ac:dyDescent="0.2">
      <c r="A59" s="460"/>
      <c r="B59" s="460"/>
      <c r="C59" s="460" t="s">
        <v>745</v>
      </c>
      <c r="D59" s="463">
        <v>540.36199999999997</v>
      </c>
      <c r="E59" s="463">
        <v>3.4</v>
      </c>
    </row>
    <row r="60" spans="1:5" x14ac:dyDescent="0.2">
      <c r="A60" s="460"/>
      <c r="B60" s="460"/>
      <c r="C60" s="460" t="s">
        <v>746</v>
      </c>
      <c r="D60" s="463">
        <v>26938.306</v>
      </c>
      <c r="E60" s="463">
        <v>59.74</v>
      </c>
    </row>
    <row r="61" spans="1:5" x14ac:dyDescent="0.2">
      <c r="A61" s="460"/>
      <c r="B61" s="460"/>
      <c r="C61" s="460" t="s">
        <v>721</v>
      </c>
      <c r="D61" s="463">
        <v>3356.73</v>
      </c>
      <c r="E61" s="463">
        <v>0.98399999999999999</v>
      </c>
    </row>
    <row r="62" spans="1:5" x14ac:dyDescent="0.2">
      <c r="A62" s="460"/>
      <c r="B62" s="460"/>
      <c r="C62" s="460" t="s">
        <v>712</v>
      </c>
      <c r="D62" s="463">
        <v>1151.5329999999999</v>
      </c>
      <c r="E62" s="463">
        <v>44.1</v>
      </c>
    </row>
    <row r="63" spans="1:5" x14ac:dyDescent="0.2">
      <c r="A63" s="460"/>
      <c r="B63" s="460"/>
      <c r="C63" s="460" t="s">
        <v>702</v>
      </c>
      <c r="D63" s="463">
        <v>10700.459000000001</v>
      </c>
      <c r="E63" s="463">
        <v>24</v>
      </c>
    </row>
    <row r="64" spans="1:5" x14ac:dyDescent="0.2">
      <c r="A64" s="460"/>
      <c r="B64" s="460"/>
      <c r="C64" s="460" t="s">
        <v>688</v>
      </c>
      <c r="D64" s="463">
        <v>2299.9499999999998</v>
      </c>
      <c r="E64" s="463">
        <v>12</v>
      </c>
    </row>
    <row r="65" spans="1:5" x14ac:dyDescent="0.2">
      <c r="A65" s="460"/>
      <c r="B65" s="460"/>
      <c r="C65" s="460" t="s">
        <v>715</v>
      </c>
      <c r="D65" s="463">
        <v>1925.4649999999999</v>
      </c>
      <c r="E65" s="463">
        <v>1.722</v>
      </c>
    </row>
    <row r="66" spans="1:5" x14ac:dyDescent="0.2">
      <c r="A66" s="460"/>
      <c r="B66" s="460"/>
      <c r="C66" s="460" t="s">
        <v>855</v>
      </c>
      <c r="D66" s="463">
        <v>391316.52500000002</v>
      </c>
      <c r="E66" s="463">
        <v>227.65299999999999</v>
      </c>
    </row>
    <row r="67" spans="1:5" x14ac:dyDescent="0.2">
      <c r="A67" s="460"/>
      <c r="B67" s="460"/>
      <c r="C67" s="460" t="s">
        <v>724</v>
      </c>
      <c r="D67" s="463">
        <v>157.22300000000001</v>
      </c>
      <c r="E67" s="463">
        <v>3</v>
      </c>
    </row>
    <row r="68" spans="1:5" x14ac:dyDescent="0.2">
      <c r="A68" s="460"/>
      <c r="B68" s="460"/>
      <c r="C68" s="460" t="s">
        <v>806</v>
      </c>
      <c r="D68" s="463">
        <v>20572.249</v>
      </c>
      <c r="E68" s="463">
        <v>21.501000000000001</v>
      </c>
    </row>
    <row r="69" spans="1:5" x14ac:dyDescent="0.2">
      <c r="A69" s="460"/>
      <c r="B69" s="460"/>
      <c r="C69" s="460" t="s">
        <v>717</v>
      </c>
      <c r="D69" s="463">
        <v>2269.8580000000002</v>
      </c>
      <c r="E69" s="463">
        <v>5.7649999999999997</v>
      </c>
    </row>
    <row r="70" spans="1:5" x14ac:dyDescent="0.2">
      <c r="A70" s="460">
        <v>1211909090</v>
      </c>
      <c r="B70" s="460" t="s">
        <v>990</v>
      </c>
      <c r="C70" s="460" t="s">
        <v>696</v>
      </c>
      <c r="D70" s="463">
        <v>3029.3359999999998</v>
      </c>
      <c r="E70" s="463">
        <v>120</v>
      </c>
    </row>
    <row r="71" spans="1:5" x14ac:dyDescent="0.2">
      <c r="A71" s="460"/>
      <c r="B71" s="460"/>
      <c r="C71" s="460" t="s">
        <v>733</v>
      </c>
      <c r="D71" s="463">
        <v>921.78</v>
      </c>
      <c r="E71" s="463">
        <v>840</v>
      </c>
    </row>
    <row r="72" spans="1:5" x14ac:dyDescent="0.2">
      <c r="A72" s="460"/>
      <c r="B72" s="460"/>
      <c r="C72" s="460" t="s">
        <v>692</v>
      </c>
      <c r="D72" s="463">
        <v>218733.91699999999</v>
      </c>
      <c r="E72" s="463">
        <v>76332.244999999995</v>
      </c>
    </row>
    <row r="73" spans="1:5" x14ac:dyDescent="0.2">
      <c r="A73" s="460"/>
      <c r="B73" s="460"/>
      <c r="C73" s="460" t="s">
        <v>698</v>
      </c>
      <c r="D73" s="463">
        <v>139277.61600000001</v>
      </c>
      <c r="E73" s="463">
        <v>13498.415000000001</v>
      </c>
    </row>
    <row r="74" spans="1:5" x14ac:dyDescent="0.2">
      <c r="A74" s="460"/>
      <c r="B74" s="460"/>
      <c r="C74" s="460" t="s">
        <v>811</v>
      </c>
      <c r="D74" s="463">
        <v>458.21699999999998</v>
      </c>
      <c r="E74" s="463">
        <v>28</v>
      </c>
    </row>
    <row r="75" spans="1:5" x14ac:dyDescent="0.2">
      <c r="A75" s="460"/>
      <c r="B75" s="460"/>
      <c r="C75" s="460" t="s">
        <v>700</v>
      </c>
      <c r="D75" s="463">
        <v>7281.9129999999996</v>
      </c>
      <c r="E75" s="463">
        <v>828.33600000000001</v>
      </c>
    </row>
    <row r="76" spans="1:5" x14ac:dyDescent="0.2">
      <c r="A76" s="460"/>
      <c r="B76" s="460"/>
      <c r="C76" s="460" t="s">
        <v>805</v>
      </c>
      <c r="D76" s="463">
        <v>31716.234</v>
      </c>
      <c r="E76" s="463">
        <v>20470</v>
      </c>
    </row>
    <row r="77" spans="1:5" x14ac:dyDescent="0.2">
      <c r="A77" s="460"/>
      <c r="B77" s="460"/>
      <c r="C77" s="460" t="s">
        <v>687</v>
      </c>
      <c r="D77" s="463">
        <v>10462.882</v>
      </c>
      <c r="E77" s="463">
        <v>799.62699999999995</v>
      </c>
    </row>
    <row r="78" spans="1:5" s="334" customFormat="1" ht="12.75" customHeight="1" x14ac:dyDescent="0.2">
      <c r="A78" s="571" t="s">
        <v>985</v>
      </c>
      <c r="B78" s="572"/>
      <c r="C78" s="573"/>
      <c r="D78" s="574"/>
      <c r="E78" s="574" t="s">
        <v>1578</v>
      </c>
    </row>
    <row r="79" spans="1:5" x14ac:dyDescent="0.2">
      <c r="A79" s="460"/>
      <c r="B79" s="460"/>
      <c r="C79" s="460" t="s">
        <v>693</v>
      </c>
      <c r="D79" s="463">
        <v>62.198</v>
      </c>
      <c r="E79" s="463">
        <v>0.66</v>
      </c>
    </row>
    <row r="80" spans="1:5" x14ac:dyDescent="0.2">
      <c r="A80" s="460"/>
      <c r="B80" s="460"/>
      <c r="C80" s="460" t="s">
        <v>720</v>
      </c>
      <c r="D80" s="463">
        <v>13666.353999999999</v>
      </c>
      <c r="E80" s="463">
        <v>2610.0749999999998</v>
      </c>
    </row>
    <row r="81" spans="1:5" x14ac:dyDescent="0.2">
      <c r="A81" s="460"/>
      <c r="B81" s="460"/>
      <c r="C81" s="460" t="s">
        <v>746</v>
      </c>
      <c r="D81" s="463">
        <v>3166.44</v>
      </c>
      <c r="E81" s="463">
        <v>45</v>
      </c>
    </row>
    <row r="82" spans="1:5" x14ac:dyDescent="0.2">
      <c r="A82" s="460"/>
      <c r="B82" s="460"/>
      <c r="C82" s="460" t="s">
        <v>748</v>
      </c>
      <c r="D82" s="463">
        <v>90711.24</v>
      </c>
      <c r="E82" s="463">
        <v>17495</v>
      </c>
    </row>
    <row r="83" spans="1:5" x14ac:dyDescent="0.2">
      <c r="A83" s="460"/>
      <c r="B83" s="460"/>
      <c r="C83" s="460" t="s">
        <v>688</v>
      </c>
      <c r="D83" s="463">
        <v>122317.48699999999</v>
      </c>
      <c r="E83" s="463">
        <v>88704</v>
      </c>
    </row>
    <row r="84" spans="1:5" x14ac:dyDescent="0.2">
      <c r="A84" s="460"/>
      <c r="B84" s="460"/>
      <c r="C84" s="460" t="s">
        <v>1116</v>
      </c>
      <c r="D84" s="463">
        <v>19248.05</v>
      </c>
      <c r="E84" s="463">
        <v>11700</v>
      </c>
    </row>
    <row r="85" spans="1:5" x14ac:dyDescent="0.2">
      <c r="A85" s="460"/>
      <c r="B85" s="460"/>
      <c r="C85" s="460" t="s">
        <v>736</v>
      </c>
      <c r="D85" s="463">
        <v>3047.1</v>
      </c>
      <c r="E85" s="463">
        <v>512</v>
      </c>
    </row>
    <row r="86" spans="1:5" x14ac:dyDescent="0.2">
      <c r="A86" s="460"/>
      <c r="B86" s="460"/>
      <c r="C86" s="460" t="s">
        <v>856</v>
      </c>
      <c r="D86" s="463">
        <v>3085.366</v>
      </c>
      <c r="E86" s="463">
        <v>30.413</v>
      </c>
    </row>
    <row r="87" spans="1:5" x14ac:dyDescent="0.2">
      <c r="A87" s="460"/>
      <c r="B87" s="460"/>
      <c r="C87" s="460" t="s">
        <v>728</v>
      </c>
      <c r="D87" s="463">
        <v>80.891999999999996</v>
      </c>
      <c r="E87" s="463">
        <v>9</v>
      </c>
    </row>
    <row r="88" spans="1:5" x14ac:dyDescent="0.2">
      <c r="A88" s="460"/>
      <c r="B88" s="460"/>
      <c r="C88" s="460" t="s">
        <v>806</v>
      </c>
      <c r="D88" s="463">
        <v>404.93400000000003</v>
      </c>
      <c r="E88" s="463">
        <v>20</v>
      </c>
    </row>
    <row r="89" spans="1:5" x14ac:dyDescent="0.2">
      <c r="A89" s="460">
        <v>1212920000</v>
      </c>
      <c r="B89" s="460" t="s">
        <v>846</v>
      </c>
      <c r="C89" s="460" t="s">
        <v>692</v>
      </c>
      <c r="D89" s="463">
        <v>7691.683</v>
      </c>
      <c r="E89" s="463">
        <v>4000</v>
      </c>
    </row>
    <row r="90" spans="1:5" x14ac:dyDescent="0.2">
      <c r="A90" s="460"/>
      <c r="B90" s="460"/>
      <c r="C90" s="460" t="s">
        <v>689</v>
      </c>
      <c r="D90" s="463">
        <v>68644.645000000004</v>
      </c>
      <c r="E90" s="463">
        <v>68095</v>
      </c>
    </row>
    <row r="91" spans="1:5" x14ac:dyDescent="0.2">
      <c r="A91" s="460"/>
      <c r="B91" s="460"/>
      <c r="C91" s="460"/>
      <c r="D91" s="463"/>
      <c r="E91" s="463"/>
    </row>
    <row r="92" spans="1:5" x14ac:dyDescent="0.2">
      <c r="A92" s="460"/>
      <c r="B92" s="495" t="s">
        <v>1315</v>
      </c>
      <c r="C92" s="460"/>
      <c r="D92" s="496">
        <f>SUM(D93:D188)</f>
        <v>13865905.036000002</v>
      </c>
      <c r="E92" s="496">
        <f>SUM(E93:E188)</f>
        <v>1158477.3919999998</v>
      </c>
    </row>
    <row r="93" spans="1:5" x14ac:dyDescent="0.2">
      <c r="A93" s="460">
        <v>1301200000</v>
      </c>
      <c r="B93" s="460" t="s">
        <v>787</v>
      </c>
      <c r="C93" s="460" t="s">
        <v>707</v>
      </c>
      <c r="D93" s="463">
        <v>24049.202000000001</v>
      </c>
      <c r="E93" s="463">
        <v>1146</v>
      </c>
    </row>
    <row r="94" spans="1:5" x14ac:dyDescent="0.2">
      <c r="A94" s="460"/>
      <c r="B94" s="460"/>
      <c r="C94" s="460" t="s">
        <v>733</v>
      </c>
      <c r="D94" s="463">
        <v>1016.215</v>
      </c>
      <c r="E94" s="463">
        <v>45.5</v>
      </c>
    </row>
    <row r="95" spans="1:5" x14ac:dyDescent="0.2">
      <c r="A95" s="460"/>
      <c r="B95" s="460"/>
      <c r="C95" s="460" t="s">
        <v>689</v>
      </c>
      <c r="D95" s="463">
        <v>658.31</v>
      </c>
      <c r="E95" s="463">
        <v>200</v>
      </c>
    </row>
    <row r="96" spans="1:5" x14ac:dyDescent="0.2">
      <c r="A96" s="460"/>
      <c r="B96" s="460"/>
      <c r="C96" s="460" t="s">
        <v>687</v>
      </c>
      <c r="D96" s="463">
        <v>109747.026</v>
      </c>
      <c r="E96" s="463">
        <v>18000</v>
      </c>
    </row>
    <row r="97" spans="1:5" x14ac:dyDescent="0.2">
      <c r="A97" s="460"/>
      <c r="B97" s="460"/>
      <c r="C97" s="460" t="s">
        <v>693</v>
      </c>
      <c r="D97" s="463">
        <v>156597.459</v>
      </c>
      <c r="E97" s="463">
        <v>30301.797999999999</v>
      </c>
    </row>
    <row r="98" spans="1:5" x14ac:dyDescent="0.2">
      <c r="A98" s="460"/>
      <c r="B98" s="460"/>
      <c r="C98" s="460" t="s">
        <v>746</v>
      </c>
      <c r="D98" s="463">
        <v>12545.601000000001</v>
      </c>
      <c r="E98" s="463">
        <v>1500</v>
      </c>
    </row>
    <row r="99" spans="1:5" x14ac:dyDescent="0.2">
      <c r="A99" s="460"/>
      <c r="B99" s="460"/>
      <c r="C99" s="460" t="s">
        <v>712</v>
      </c>
      <c r="D99" s="463">
        <v>1883.9290000000001</v>
      </c>
      <c r="E99" s="463">
        <v>180</v>
      </c>
    </row>
    <row r="100" spans="1:5" x14ac:dyDescent="0.2">
      <c r="A100" s="460"/>
      <c r="B100" s="460"/>
      <c r="C100" s="460" t="s">
        <v>715</v>
      </c>
      <c r="D100" s="463">
        <v>3047.2440000000001</v>
      </c>
      <c r="E100" s="463">
        <v>129.63300000000001</v>
      </c>
    </row>
    <row r="101" spans="1:5" x14ac:dyDescent="0.2">
      <c r="A101" s="460"/>
      <c r="B101" s="460"/>
      <c r="C101" s="460" t="s">
        <v>691</v>
      </c>
      <c r="D101" s="463">
        <v>34573.43</v>
      </c>
      <c r="E101" s="463">
        <v>6025</v>
      </c>
    </row>
    <row r="102" spans="1:5" x14ac:dyDescent="0.2">
      <c r="A102" s="460"/>
      <c r="B102" s="460"/>
      <c r="C102" s="460" t="s">
        <v>938</v>
      </c>
      <c r="D102" s="463">
        <v>28500</v>
      </c>
      <c r="E102" s="463">
        <v>6000</v>
      </c>
    </row>
    <row r="103" spans="1:5" x14ac:dyDescent="0.2">
      <c r="A103" s="460"/>
      <c r="B103" s="460"/>
      <c r="C103" s="460" t="s">
        <v>717</v>
      </c>
      <c r="D103" s="463">
        <v>2945.6080000000002</v>
      </c>
      <c r="E103" s="463">
        <v>2300</v>
      </c>
    </row>
    <row r="104" spans="1:5" x14ac:dyDescent="0.2">
      <c r="A104" s="460">
        <v>1301904000</v>
      </c>
      <c r="B104" s="460" t="s">
        <v>786</v>
      </c>
      <c r="C104" s="460" t="s">
        <v>687</v>
      </c>
      <c r="D104" s="463">
        <v>4041.15</v>
      </c>
      <c r="E104" s="463">
        <v>50</v>
      </c>
    </row>
    <row r="105" spans="1:5" x14ac:dyDescent="0.2">
      <c r="A105" s="460"/>
      <c r="B105" s="460"/>
      <c r="C105" s="460" t="s">
        <v>693</v>
      </c>
      <c r="D105" s="463">
        <v>14017.251</v>
      </c>
      <c r="E105" s="463">
        <v>200</v>
      </c>
    </row>
    <row r="106" spans="1:5" x14ac:dyDescent="0.2">
      <c r="A106" s="460">
        <v>1301909010</v>
      </c>
      <c r="B106" s="460" t="s">
        <v>785</v>
      </c>
      <c r="C106" s="460" t="s">
        <v>733</v>
      </c>
      <c r="D106" s="463">
        <v>8728.1919999999991</v>
      </c>
      <c r="E106" s="463">
        <v>2000</v>
      </c>
    </row>
    <row r="107" spans="1:5" x14ac:dyDescent="0.2">
      <c r="A107" s="460"/>
      <c r="B107" s="460"/>
      <c r="C107" s="460" t="s">
        <v>689</v>
      </c>
      <c r="D107" s="463">
        <v>232.6</v>
      </c>
      <c r="E107" s="463">
        <v>26.138999999999999</v>
      </c>
    </row>
    <row r="108" spans="1:5" x14ac:dyDescent="0.2">
      <c r="A108" s="460"/>
      <c r="B108" s="460"/>
      <c r="C108" s="460" t="s">
        <v>746</v>
      </c>
      <c r="D108" s="463">
        <v>7224.8249999999998</v>
      </c>
      <c r="E108" s="463">
        <v>1500</v>
      </c>
    </row>
    <row r="109" spans="1:5" x14ac:dyDescent="0.2">
      <c r="A109" s="460"/>
      <c r="B109" s="460"/>
      <c r="C109" s="460" t="s">
        <v>749</v>
      </c>
      <c r="D109" s="463">
        <v>64.194000000000003</v>
      </c>
      <c r="E109" s="463">
        <v>0.22700000000000001</v>
      </c>
    </row>
    <row r="110" spans="1:5" x14ac:dyDescent="0.2">
      <c r="A110" s="460">
        <v>1301909090</v>
      </c>
      <c r="B110" s="460" t="s">
        <v>784</v>
      </c>
      <c r="C110" s="460" t="s">
        <v>707</v>
      </c>
      <c r="D110" s="463">
        <v>4939.6890000000003</v>
      </c>
      <c r="E110" s="463">
        <v>54.851999999999997</v>
      </c>
    </row>
    <row r="111" spans="1:5" x14ac:dyDescent="0.2">
      <c r="A111" s="460"/>
      <c r="B111" s="460"/>
      <c r="C111" s="460" t="s">
        <v>698</v>
      </c>
      <c r="D111" s="463">
        <v>27.79</v>
      </c>
      <c r="E111" s="463">
        <v>12.523</v>
      </c>
    </row>
    <row r="112" spans="1:5" x14ac:dyDescent="0.2">
      <c r="A112" s="460"/>
      <c r="B112" s="460"/>
      <c r="C112" s="460" t="s">
        <v>730</v>
      </c>
      <c r="D112" s="463">
        <v>87.295000000000002</v>
      </c>
      <c r="E112" s="463">
        <v>1</v>
      </c>
    </row>
    <row r="113" spans="1:5" x14ac:dyDescent="0.2">
      <c r="A113" s="460"/>
      <c r="B113" s="460"/>
      <c r="C113" s="460" t="s">
        <v>689</v>
      </c>
      <c r="D113" s="463">
        <v>495.86599999999999</v>
      </c>
      <c r="E113" s="463">
        <v>50</v>
      </c>
    </row>
    <row r="114" spans="1:5" s="334" customFormat="1" ht="12.75" customHeight="1" x14ac:dyDescent="0.2">
      <c r="A114" s="571" t="s">
        <v>985</v>
      </c>
      <c r="B114" s="572"/>
      <c r="C114" s="573"/>
      <c r="D114" s="574"/>
      <c r="E114" s="574" t="s">
        <v>1578</v>
      </c>
    </row>
    <row r="115" spans="1:5" x14ac:dyDescent="0.2">
      <c r="A115" s="460"/>
      <c r="B115" s="460"/>
      <c r="C115" s="460" t="s">
        <v>687</v>
      </c>
      <c r="D115" s="463">
        <v>62.98</v>
      </c>
      <c r="E115" s="463">
        <v>1.1499999999999999</v>
      </c>
    </row>
    <row r="116" spans="1:5" x14ac:dyDescent="0.2">
      <c r="A116" s="460"/>
      <c r="B116" s="460"/>
      <c r="C116" s="460" t="s">
        <v>693</v>
      </c>
      <c r="D116" s="463">
        <v>3608.86</v>
      </c>
      <c r="E116" s="463">
        <v>200</v>
      </c>
    </row>
    <row r="117" spans="1:5" x14ac:dyDescent="0.2">
      <c r="A117" s="460"/>
      <c r="B117" s="460"/>
      <c r="C117" s="460" t="s">
        <v>712</v>
      </c>
      <c r="D117" s="463">
        <v>14525.1</v>
      </c>
      <c r="E117" s="463">
        <v>400</v>
      </c>
    </row>
    <row r="118" spans="1:5" x14ac:dyDescent="0.2">
      <c r="A118" s="460"/>
      <c r="B118" s="460"/>
      <c r="C118" s="460" t="s">
        <v>691</v>
      </c>
      <c r="D118" s="463">
        <v>5848.9740000000002</v>
      </c>
      <c r="E118" s="463">
        <v>1005</v>
      </c>
    </row>
    <row r="119" spans="1:5" x14ac:dyDescent="0.2">
      <c r="A119" s="460">
        <v>1302191900</v>
      </c>
      <c r="B119" s="460" t="s">
        <v>847</v>
      </c>
      <c r="C119" s="460" t="s">
        <v>692</v>
      </c>
      <c r="D119" s="463">
        <v>4951.7089999999998</v>
      </c>
      <c r="E119" s="463">
        <v>100</v>
      </c>
    </row>
    <row r="120" spans="1:5" x14ac:dyDescent="0.2">
      <c r="A120" s="460"/>
      <c r="B120" s="460"/>
      <c r="C120" s="460" t="s">
        <v>710</v>
      </c>
      <c r="D120" s="463">
        <v>16866</v>
      </c>
      <c r="E120" s="463">
        <v>600</v>
      </c>
    </row>
    <row r="121" spans="1:5" x14ac:dyDescent="0.2">
      <c r="A121" s="460"/>
      <c r="B121" s="460"/>
      <c r="C121" s="460" t="s">
        <v>689</v>
      </c>
      <c r="D121" s="463">
        <v>6833.3010000000004</v>
      </c>
      <c r="E121" s="463">
        <v>100</v>
      </c>
    </row>
    <row r="122" spans="1:5" x14ac:dyDescent="0.2">
      <c r="A122" s="460"/>
      <c r="B122" s="460"/>
      <c r="C122" s="460" t="s">
        <v>687</v>
      </c>
      <c r="D122" s="463">
        <v>29102.391</v>
      </c>
      <c r="E122" s="463">
        <v>779.46900000000005</v>
      </c>
    </row>
    <row r="123" spans="1:5" x14ac:dyDescent="0.2">
      <c r="A123" s="460"/>
      <c r="B123" s="460"/>
      <c r="C123" s="460" t="s">
        <v>746</v>
      </c>
      <c r="D123" s="463">
        <v>15004.135</v>
      </c>
      <c r="E123" s="463">
        <v>500</v>
      </c>
    </row>
    <row r="124" spans="1:5" x14ac:dyDescent="0.2">
      <c r="A124" s="460"/>
      <c r="B124" s="460"/>
      <c r="C124" s="460" t="s">
        <v>749</v>
      </c>
      <c r="D124" s="463">
        <v>7109.5770000000002</v>
      </c>
      <c r="E124" s="463">
        <v>60</v>
      </c>
    </row>
    <row r="125" spans="1:5" x14ac:dyDescent="0.2">
      <c r="A125" s="460">
        <v>1302199900</v>
      </c>
      <c r="B125" s="460" t="s">
        <v>783</v>
      </c>
      <c r="C125" s="460" t="s">
        <v>707</v>
      </c>
      <c r="D125" s="463">
        <v>347335.88299999997</v>
      </c>
      <c r="E125" s="463">
        <v>11670.88</v>
      </c>
    </row>
    <row r="126" spans="1:5" x14ac:dyDescent="0.2">
      <c r="A126" s="460"/>
      <c r="B126" s="460"/>
      <c r="C126" s="460" t="s">
        <v>696</v>
      </c>
      <c r="D126" s="463">
        <v>11268.267</v>
      </c>
      <c r="E126" s="463">
        <v>3000</v>
      </c>
    </row>
    <row r="127" spans="1:5" x14ac:dyDescent="0.2">
      <c r="A127" s="460"/>
      <c r="B127" s="460"/>
      <c r="C127" s="460" t="s">
        <v>708</v>
      </c>
      <c r="D127" s="463">
        <v>1912.21</v>
      </c>
      <c r="E127" s="463">
        <v>100</v>
      </c>
    </row>
    <row r="128" spans="1:5" x14ac:dyDescent="0.2">
      <c r="A128" s="460"/>
      <c r="B128" s="460"/>
      <c r="C128" s="460" t="s">
        <v>733</v>
      </c>
      <c r="D128" s="463">
        <v>621032.63100000005</v>
      </c>
      <c r="E128" s="463">
        <v>114253.28</v>
      </c>
    </row>
    <row r="129" spans="1:5" x14ac:dyDescent="0.2">
      <c r="A129" s="460"/>
      <c r="B129" s="460"/>
      <c r="C129" s="460" t="s">
        <v>697</v>
      </c>
      <c r="D129" s="463">
        <v>234582.565</v>
      </c>
      <c r="E129" s="463">
        <v>30750</v>
      </c>
    </row>
    <row r="130" spans="1:5" x14ac:dyDescent="0.2">
      <c r="A130" s="460"/>
      <c r="B130" s="460"/>
      <c r="C130" s="460" t="s">
        <v>692</v>
      </c>
      <c r="D130" s="463">
        <v>33334.347999999998</v>
      </c>
      <c r="E130" s="463">
        <v>3323.9870000000001</v>
      </c>
    </row>
    <row r="131" spans="1:5" x14ac:dyDescent="0.2">
      <c r="A131" s="460"/>
      <c r="B131" s="460"/>
      <c r="C131" s="460" t="s">
        <v>698</v>
      </c>
      <c r="D131" s="463">
        <v>2536490.267</v>
      </c>
      <c r="E131" s="463">
        <v>84112.203999999998</v>
      </c>
    </row>
    <row r="132" spans="1:5" x14ac:dyDescent="0.2">
      <c r="A132" s="460"/>
      <c r="B132" s="460"/>
      <c r="C132" s="460" t="s">
        <v>695</v>
      </c>
      <c r="D132" s="463">
        <v>35349.491000000002</v>
      </c>
      <c r="E132" s="463">
        <v>3808</v>
      </c>
    </row>
    <row r="133" spans="1:5" x14ac:dyDescent="0.2">
      <c r="A133" s="460"/>
      <c r="B133" s="460"/>
      <c r="C133" s="460" t="s">
        <v>705</v>
      </c>
      <c r="D133" s="463">
        <v>16071.241</v>
      </c>
      <c r="E133" s="463">
        <v>29.25</v>
      </c>
    </row>
    <row r="134" spans="1:5" x14ac:dyDescent="0.2">
      <c r="A134" s="460"/>
      <c r="B134" s="460"/>
      <c r="C134" s="460" t="s">
        <v>689</v>
      </c>
      <c r="D134" s="463">
        <v>62355.241999999998</v>
      </c>
      <c r="E134" s="463">
        <v>4013.15</v>
      </c>
    </row>
    <row r="135" spans="1:5" x14ac:dyDescent="0.2">
      <c r="A135" s="460"/>
      <c r="B135" s="460"/>
      <c r="C135" s="460" t="s">
        <v>687</v>
      </c>
      <c r="D135" s="463">
        <v>127306.91899999999</v>
      </c>
      <c r="E135" s="463">
        <v>7693.6819999999998</v>
      </c>
    </row>
    <row r="136" spans="1:5" x14ac:dyDescent="0.2">
      <c r="A136" s="460"/>
      <c r="B136" s="460"/>
      <c r="C136" s="460" t="s">
        <v>693</v>
      </c>
      <c r="D136" s="463">
        <v>407380.72399999999</v>
      </c>
      <c r="E136" s="463">
        <v>2996.2979999999998</v>
      </c>
    </row>
    <row r="137" spans="1:5" x14ac:dyDescent="0.2">
      <c r="A137" s="460"/>
      <c r="B137" s="460"/>
      <c r="C137" s="460" t="s">
        <v>746</v>
      </c>
      <c r="D137" s="463">
        <v>49247.656000000003</v>
      </c>
      <c r="E137" s="463">
        <v>13</v>
      </c>
    </row>
    <row r="138" spans="1:5" x14ac:dyDescent="0.2">
      <c r="A138" s="460"/>
      <c r="B138" s="460"/>
      <c r="C138" s="460" t="s">
        <v>721</v>
      </c>
      <c r="D138" s="463">
        <v>1243.0999999999999</v>
      </c>
      <c r="E138" s="463">
        <v>20</v>
      </c>
    </row>
    <row r="139" spans="1:5" x14ac:dyDescent="0.2">
      <c r="A139" s="460"/>
      <c r="B139" s="460"/>
      <c r="C139" s="460" t="s">
        <v>712</v>
      </c>
      <c r="D139" s="463">
        <v>1353.444</v>
      </c>
      <c r="E139" s="463">
        <v>90</v>
      </c>
    </row>
    <row r="140" spans="1:5" x14ac:dyDescent="0.2">
      <c r="A140" s="460"/>
      <c r="B140" s="460"/>
      <c r="C140" s="460" t="s">
        <v>688</v>
      </c>
      <c r="D140" s="463">
        <v>21723.957999999999</v>
      </c>
      <c r="E140" s="463">
        <v>1012.29</v>
      </c>
    </row>
    <row r="141" spans="1:5" x14ac:dyDescent="0.2">
      <c r="A141" s="460"/>
      <c r="B141" s="460"/>
      <c r="C141" s="460" t="s">
        <v>1247</v>
      </c>
      <c r="D141" s="463">
        <v>0.86599999999999999</v>
      </c>
      <c r="E141" s="463">
        <v>0.57799999999999996</v>
      </c>
    </row>
    <row r="142" spans="1:5" x14ac:dyDescent="0.2">
      <c r="A142" s="460"/>
      <c r="B142" s="460"/>
      <c r="C142" s="460" t="s">
        <v>691</v>
      </c>
      <c r="D142" s="463">
        <v>16644.628000000001</v>
      </c>
      <c r="E142" s="463">
        <v>2125</v>
      </c>
    </row>
    <row r="143" spans="1:5" x14ac:dyDescent="0.2">
      <c r="A143" s="460"/>
      <c r="B143" s="460"/>
      <c r="C143" s="460" t="s">
        <v>1240</v>
      </c>
      <c r="D143" s="463">
        <v>19459.876</v>
      </c>
      <c r="E143" s="463">
        <v>7</v>
      </c>
    </row>
    <row r="144" spans="1:5" x14ac:dyDescent="0.2">
      <c r="A144" s="460"/>
      <c r="B144" s="460"/>
      <c r="C144" s="460" t="s">
        <v>749</v>
      </c>
      <c r="D144" s="463">
        <v>271.73500000000001</v>
      </c>
      <c r="E144" s="463">
        <v>5.95</v>
      </c>
    </row>
    <row r="145" spans="1:5" x14ac:dyDescent="0.2">
      <c r="A145" s="460">
        <v>1302200000</v>
      </c>
      <c r="B145" s="460" t="s">
        <v>782</v>
      </c>
      <c r="C145" s="460" t="s">
        <v>707</v>
      </c>
      <c r="D145" s="463">
        <v>15703.462</v>
      </c>
      <c r="E145" s="463">
        <v>1000.25</v>
      </c>
    </row>
    <row r="146" spans="1:5" x14ac:dyDescent="0.2">
      <c r="A146" s="460"/>
      <c r="B146" s="460"/>
      <c r="C146" s="460" t="s">
        <v>706</v>
      </c>
      <c r="D146" s="463">
        <v>2252.346</v>
      </c>
      <c r="E146" s="463">
        <v>125</v>
      </c>
    </row>
    <row r="147" spans="1:5" x14ac:dyDescent="0.2">
      <c r="A147" s="460"/>
      <c r="B147" s="460"/>
      <c r="C147" s="460" t="s">
        <v>733</v>
      </c>
      <c r="D147" s="463">
        <v>1021303.802</v>
      </c>
      <c r="E147" s="463">
        <v>76000</v>
      </c>
    </row>
    <row r="148" spans="1:5" x14ac:dyDescent="0.2">
      <c r="A148" s="460"/>
      <c r="B148" s="460"/>
      <c r="C148" s="460" t="s">
        <v>698</v>
      </c>
      <c r="D148" s="463">
        <v>964052.42</v>
      </c>
      <c r="E148" s="463">
        <v>77575</v>
      </c>
    </row>
    <row r="149" spans="1:5" x14ac:dyDescent="0.2">
      <c r="A149" s="460"/>
      <c r="B149" s="460"/>
      <c r="C149" s="460" t="s">
        <v>710</v>
      </c>
      <c r="D149" s="463">
        <v>96196.350999999995</v>
      </c>
      <c r="E149" s="463">
        <v>6000</v>
      </c>
    </row>
    <row r="150" spans="1:5" s="334" customFormat="1" ht="12.75" customHeight="1" x14ac:dyDescent="0.2">
      <c r="A150" s="571" t="s">
        <v>985</v>
      </c>
      <c r="B150" s="572"/>
      <c r="C150" s="573"/>
      <c r="D150" s="574"/>
      <c r="E150" s="574" t="s">
        <v>1578</v>
      </c>
    </row>
    <row r="151" spans="1:5" x14ac:dyDescent="0.2">
      <c r="A151" s="460"/>
      <c r="B151" s="460"/>
      <c r="C151" s="460" t="s">
        <v>687</v>
      </c>
      <c r="D151" s="463">
        <v>224.14</v>
      </c>
      <c r="E151" s="463">
        <v>22.69</v>
      </c>
    </row>
    <row r="152" spans="1:5" x14ac:dyDescent="0.2">
      <c r="A152" s="460"/>
      <c r="B152" s="460"/>
      <c r="C152" s="460" t="s">
        <v>712</v>
      </c>
      <c r="D152" s="463">
        <v>281829.22200000001</v>
      </c>
      <c r="E152" s="463">
        <v>16024.2</v>
      </c>
    </row>
    <row r="153" spans="1:5" x14ac:dyDescent="0.2">
      <c r="A153" s="460"/>
      <c r="B153" s="460"/>
      <c r="C153" s="460" t="s">
        <v>688</v>
      </c>
      <c r="D153" s="463">
        <v>1524782.7760000001</v>
      </c>
      <c r="E153" s="463">
        <v>113175</v>
      </c>
    </row>
    <row r="154" spans="1:5" x14ac:dyDescent="0.2">
      <c r="A154" s="460"/>
      <c r="B154" s="460"/>
      <c r="C154" s="460" t="s">
        <v>703</v>
      </c>
      <c r="D154" s="463">
        <v>4535.348</v>
      </c>
      <c r="E154" s="463">
        <v>183.88</v>
      </c>
    </row>
    <row r="155" spans="1:5" x14ac:dyDescent="0.2">
      <c r="A155" s="460">
        <v>1302310000</v>
      </c>
      <c r="B155" s="460" t="s">
        <v>781</v>
      </c>
      <c r="C155" s="460" t="s">
        <v>707</v>
      </c>
      <c r="D155" s="463">
        <v>1037.55</v>
      </c>
      <c r="E155" s="463">
        <v>2</v>
      </c>
    </row>
    <row r="156" spans="1:5" x14ac:dyDescent="0.2">
      <c r="A156" s="460"/>
      <c r="B156" s="460"/>
      <c r="C156" s="460" t="s">
        <v>733</v>
      </c>
      <c r="D156" s="463">
        <v>112.508</v>
      </c>
      <c r="E156" s="463">
        <v>4.1079999999999997</v>
      </c>
    </row>
    <row r="157" spans="1:5" x14ac:dyDescent="0.2">
      <c r="A157" s="460"/>
      <c r="B157" s="460"/>
      <c r="C157" s="460" t="s">
        <v>692</v>
      </c>
      <c r="D157" s="463">
        <v>52029.620999999999</v>
      </c>
      <c r="E157" s="463">
        <v>2017.1590000000001</v>
      </c>
    </row>
    <row r="158" spans="1:5" x14ac:dyDescent="0.2">
      <c r="A158" s="460"/>
      <c r="B158" s="460"/>
      <c r="C158" s="460" t="s">
        <v>698</v>
      </c>
      <c r="D158" s="463">
        <v>43231.947999999997</v>
      </c>
      <c r="E158" s="463">
        <v>2030</v>
      </c>
    </row>
    <row r="159" spans="1:5" x14ac:dyDescent="0.2">
      <c r="A159" s="460"/>
      <c r="B159" s="460"/>
      <c r="C159" s="460" t="s">
        <v>709</v>
      </c>
      <c r="D159" s="463">
        <v>21081.05</v>
      </c>
      <c r="E159" s="463">
        <v>498.96</v>
      </c>
    </row>
    <row r="160" spans="1:5" x14ac:dyDescent="0.2">
      <c r="A160" s="460"/>
      <c r="B160" s="460"/>
      <c r="C160" s="460" t="s">
        <v>689</v>
      </c>
      <c r="D160" s="463">
        <v>666.27300000000002</v>
      </c>
      <c r="E160" s="463">
        <v>6</v>
      </c>
    </row>
    <row r="161" spans="1:5" x14ac:dyDescent="0.2">
      <c r="A161" s="460"/>
      <c r="B161" s="460"/>
      <c r="C161" s="460" t="s">
        <v>687</v>
      </c>
      <c r="D161" s="463">
        <v>481.26499999999999</v>
      </c>
      <c r="E161" s="463">
        <v>5.1269999999999998</v>
      </c>
    </row>
    <row r="162" spans="1:5" x14ac:dyDescent="0.2">
      <c r="A162" s="460"/>
      <c r="B162" s="460"/>
      <c r="C162" s="460" t="s">
        <v>691</v>
      </c>
      <c r="D162" s="463">
        <v>40.090000000000003</v>
      </c>
      <c r="E162" s="463">
        <v>0.65600000000000003</v>
      </c>
    </row>
    <row r="163" spans="1:5" x14ac:dyDescent="0.2">
      <c r="A163" s="460">
        <v>1302320000</v>
      </c>
      <c r="B163" s="460" t="s">
        <v>804</v>
      </c>
      <c r="C163" s="460" t="s">
        <v>707</v>
      </c>
      <c r="D163" s="463">
        <v>4356.7730000000001</v>
      </c>
      <c r="E163" s="463">
        <v>274.99099999999999</v>
      </c>
    </row>
    <row r="164" spans="1:5" x14ac:dyDescent="0.2">
      <c r="A164" s="460"/>
      <c r="B164" s="460"/>
      <c r="C164" s="460" t="s">
        <v>692</v>
      </c>
      <c r="D164" s="463">
        <v>53492.525000000001</v>
      </c>
      <c r="E164" s="463">
        <v>12275</v>
      </c>
    </row>
    <row r="165" spans="1:5" x14ac:dyDescent="0.2">
      <c r="A165" s="460"/>
      <c r="B165" s="460"/>
      <c r="C165" s="460" t="s">
        <v>698</v>
      </c>
      <c r="D165" s="463">
        <v>27299.420999999998</v>
      </c>
      <c r="E165" s="463">
        <v>2025</v>
      </c>
    </row>
    <row r="166" spans="1:5" x14ac:dyDescent="0.2">
      <c r="A166" s="460"/>
      <c r="B166" s="460"/>
      <c r="C166" s="460" t="s">
        <v>689</v>
      </c>
      <c r="D166" s="463">
        <v>19743.34</v>
      </c>
      <c r="E166" s="463">
        <v>2000</v>
      </c>
    </row>
    <row r="167" spans="1:5" x14ac:dyDescent="0.2">
      <c r="A167" s="460"/>
      <c r="B167" s="460"/>
      <c r="C167" s="460" t="s">
        <v>687</v>
      </c>
      <c r="D167" s="463">
        <v>129726.451</v>
      </c>
      <c r="E167" s="463">
        <v>36646.07</v>
      </c>
    </row>
    <row r="168" spans="1:5" x14ac:dyDescent="0.2">
      <c r="A168" s="460"/>
      <c r="B168" s="460"/>
      <c r="C168" s="460" t="s">
        <v>746</v>
      </c>
      <c r="D168" s="463">
        <v>78296.913</v>
      </c>
      <c r="E168" s="463">
        <v>60775</v>
      </c>
    </row>
    <row r="169" spans="1:5" x14ac:dyDescent="0.2">
      <c r="A169" s="460"/>
      <c r="B169" s="460"/>
      <c r="C169" s="460" t="s">
        <v>712</v>
      </c>
      <c r="D169" s="463">
        <v>290.73700000000002</v>
      </c>
      <c r="E169" s="463">
        <v>25</v>
      </c>
    </row>
    <row r="170" spans="1:5" x14ac:dyDescent="0.2">
      <c r="A170" s="460"/>
      <c r="B170" s="460"/>
      <c r="C170" s="460" t="s">
        <v>808</v>
      </c>
      <c r="D170" s="463">
        <v>4966.8440000000001</v>
      </c>
      <c r="E170" s="463">
        <v>1700</v>
      </c>
    </row>
    <row r="171" spans="1:5" x14ac:dyDescent="0.2">
      <c r="A171" s="460">
        <v>1302391000</v>
      </c>
      <c r="B171" s="460" t="s">
        <v>992</v>
      </c>
      <c r="C171" s="460" t="s">
        <v>701</v>
      </c>
      <c r="D171" s="463">
        <v>128652.43</v>
      </c>
      <c r="E171" s="463">
        <v>18000</v>
      </c>
    </row>
    <row r="172" spans="1:5" x14ac:dyDescent="0.2">
      <c r="A172" s="460">
        <v>1302399000</v>
      </c>
      <c r="B172" s="460" t="s">
        <v>993</v>
      </c>
      <c r="C172" s="460" t="s">
        <v>707</v>
      </c>
      <c r="D172" s="463">
        <v>53642.62</v>
      </c>
      <c r="E172" s="463">
        <v>4185</v>
      </c>
    </row>
    <row r="173" spans="1:5" x14ac:dyDescent="0.2">
      <c r="A173" s="460"/>
      <c r="B173" s="460"/>
      <c r="C173" s="460" t="s">
        <v>696</v>
      </c>
      <c r="D173" s="463">
        <v>44083.188999999998</v>
      </c>
      <c r="E173" s="463">
        <v>4024</v>
      </c>
    </row>
    <row r="174" spans="1:5" x14ac:dyDescent="0.2">
      <c r="A174" s="460"/>
      <c r="B174" s="460"/>
      <c r="C174" s="460" t="s">
        <v>706</v>
      </c>
      <c r="D174" s="463">
        <v>3610.518</v>
      </c>
      <c r="E174" s="463">
        <v>150</v>
      </c>
    </row>
    <row r="175" spans="1:5" x14ac:dyDescent="0.2">
      <c r="A175" s="460"/>
      <c r="B175" s="460"/>
      <c r="C175" s="460" t="s">
        <v>733</v>
      </c>
      <c r="D175" s="463">
        <v>45.276000000000003</v>
      </c>
      <c r="E175" s="463">
        <v>35</v>
      </c>
    </row>
    <row r="176" spans="1:5" x14ac:dyDescent="0.2">
      <c r="A176" s="460"/>
      <c r="B176" s="460"/>
      <c r="C176" s="460" t="s">
        <v>692</v>
      </c>
      <c r="D176" s="463">
        <v>1710729.844</v>
      </c>
      <c r="E176" s="463">
        <v>139295</v>
      </c>
    </row>
    <row r="177" spans="1:5" x14ac:dyDescent="0.2">
      <c r="A177" s="460"/>
      <c r="B177" s="460"/>
      <c r="C177" s="460" t="s">
        <v>698</v>
      </c>
      <c r="D177" s="463">
        <v>505429.88799999998</v>
      </c>
      <c r="E177" s="463">
        <v>72615</v>
      </c>
    </row>
    <row r="178" spans="1:5" x14ac:dyDescent="0.2">
      <c r="A178" s="460"/>
      <c r="B178" s="460"/>
      <c r="C178" s="460" t="s">
        <v>709</v>
      </c>
      <c r="D178" s="463">
        <v>57990.512000000002</v>
      </c>
      <c r="E178" s="463">
        <v>600</v>
      </c>
    </row>
    <row r="179" spans="1:5" x14ac:dyDescent="0.2">
      <c r="A179" s="460"/>
      <c r="B179" s="460"/>
      <c r="C179" s="460" t="s">
        <v>710</v>
      </c>
      <c r="D179" s="463">
        <v>521144.29200000002</v>
      </c>
      <c r="E179" s="463">
        <v>42145</v>
      </c>
    </row>
    <row r="180" spans="1:5" x14ac:dyDescent="0.2">
      <c r="A180" s="460"/>
      <c r="B180" s="460"/>
      <c r="C180" s="460" t="s">
        <v>689</v>
      </c>
      <c r="D180" s="463">
        <v>188705.81899999999</v>
      </c>
      <c r="E180" s="463">
        <v>38642.199999999997</v>
      </c>
    </row>
    <row r="181" spans="1:5" x14ac:dyDescent="0.2">
      <c r="A181" s="460"/>
      <c r="B181" s="460"/>
      <c r="C181" s="460" t="s">
        <v>687</v>
      </c>
      <c r="D181" s="463">
        <v>734489.071</v>
      </c>
      <c r="E181" s="463">
        <v>37268.110999999997</v>
      </c>
    </row>
    <row r="182" spans="1:5" x14ac:dyDescent="0.2">
      <c r="A182" s="460"/>
      <c r="B182" s="460"/>
      <c r="C182" s="460" t="s">
        <v>701</v>
      </c>
      <c r="D182" s="463">
        <v>343715.69699999999</v>
      </c>
      <c r="E182" s="463">
        <v>41175</v>
      </c>
    </row>
    <row r="183" spans="1:5" x14ac:dyDescent="0.2">
      <c r="A183" s="460"/>
      <c r="B183" s="460"/>
      <c r="C183" s="460" t="s">
        <v>693</v>
      </c>
      <c r="D183" s="463">
        <v>144194.08499999999</v>
      </c>
      <c r="E183" s="463">
        <v>6900.15</v>
      </c>
    </row>
    <row r="184" spans="1:5" x14ac:dyDescent="0.2">
      <c r="A184" s="460"/>
      <c r="B184" s="460"/>
      <c r="C184" s="460" t="s">
        <v>754</v>
      </c>
      <c r="D184" s="463">
        <v>11595.707</v>
      </c>
      <c r="E184" s="463">
        <v>360</v>
      </c>
    </row>
    <row r="185" spans="1:5" x14ac:dyDescent="0.2">
      <c r="A185" s="460"/>
      <c r="B185" s="460"/>
      <c r="C185" s="460" t="s">
        <v>688</v>
      </c>
      <c r="D185" s="463">
        <v>783.12</v>
      </c>
      <c r="E185" s="463">
        <v>95</v>
      </c>
    </row>
    <row r="186" spans="1:5" s="334" customFormat="1" ht="12.75" customHeight="1" x14ac:dyDescent="0.2">
      <c r="A186" s="571" t="s">
        <v>985</v>
      </c>
      <c r="B186" s="572"/>
      <c r="C186" s="573"/>
      <c r="D186" s="574"/>
      <c r="E186" s="574" t="s">
        <v>1578</v>
      </c>
    </row>
    <row r="187" spans="1:5" x14ac:dyDescent="0.2">
      <c r="A187" s="460"/>
      <c r="B187" s="460"/>
      <c r="C187" s="460" t="s">
        <v>724</v>
      </c>
      <c r="D187" s="463">
        <v>3817.4639999999999</v>
      </c>
      <c r="E187" s="463">
        <v>50</v>
      </c>
    </row>
    <row r="188" spans="1:5" x14ac:dyDescent="0.2">
      <c r="A188" s="460"/>
      <c r="B188" s="460"/>
      <c r="C188" s="460" t="s">
        <v>691</v>
      </c>
      <c r="D188" s="463">
        <v>1841.374</v>
      </c>
      <c r="E188" s="463">
        <v>54</v>
      </c>
    </row>
    <row r="189" spans="1:5" x14ac:dyDescent="0.2">
      <c r="A189" s="460"/>
      <c r="B189" s="460"/>
      <c r="C189" s="460"/>
      <c r="D189" s="463"/>
      <c r="E189" s="463"/>
    </row>
    <row r="190" spans="1:5" x14ac:dyDescent="0.2">
      <c r="A190" s="460"/>
      <c r="B190" s="495" t="s">
        <v>1317</v>
      </c>
      <c r="C190" s="460"/>
      <c r="D190" s="496">
        <f>SUM(D191:D195)</f>
        <v>621048.804</v>
      </c>
      <c r="E190" s="496">
        <f>SUM(E191:E195)</f>
        <v>4354156.8890000004</v>
      </c>
    </row>
    <row r="191" spans="1:5" x14ac:dyDescent="0.2">
      <c r="A191" s="460">
        <v>1401100000</v>
      </c>
      <c r="B191" s="460" t="s">
        <v>780</v>
      </c>
      <c r="C191" s="460" t="s">
        <v>698</v>
      </c>
      <c r="D191" s="463">
        <v>12412.475</v>
      </c>
      <c r="E191" s="463">
        <v>2447.8890000000001</v>
      </c>
    </row>
    <row r="192" spans="1:5" x14ac:dyDescent="0.2">
      <c r="A192" s="460">
        <v>1401200000</v>
      </c>
      <c r="B192" s="460" t="s">
        <v>1039</v>
      </c>
      <c r="C192" s="460" t="s">
        <v>698</v>
      </c>
      <c r="D192" s="463">
        <v>6926.42</v>
      </c>
      <c r="E192" s="463">
        <v>650</v>
      </c>
    </row>
    <row r="193" spans="1:5" x14ac:dyDescent="0.2">
      <c r="A193" s="460">
        <v>1401900000</v>
      </c>
      <c r="B193" s="460" t="s">
        <v>779</v>
      </c>
      <c r="C193" s="460" t="s">
        <v>692</v>
      </c>
      <c r="D193" s="463">
        <v>9532.125</v>
      </c>
      <c r="E193" s="463">
        <v>11730</v>
      </c>
    </row>
    <row r="194" spans="1:5" x14ac:dyDescent="0.2">
      <c r="A194" s="460"/>
      <c r="B194" s="460"/>
      <c r="C194" s="460" t="s">
        <v>698</v>
      </c>
      <c r="D194" s="463">
        <v>13000</v>
      </c>
      <c r="E194" s="463">
        <v>1000</v>
      </c>
    </row>
    <row r="195" spans="1:5" x14ac:dyDescent="0.2">
      <c r="A195" s="460"/>
      <c r="B195" s="460"/>
      <c r="C195" s="460" t="s">
        <v>700</v>
      </c>
      <c r="D195" s="463">
        <v>579177.78399999999</v>
      </c>
      <c r="E195" s="463">
        <v>4338329</v>
      </c>
    </row>
    <row r="196" spans="1:5" x14ac:dyDescent="0.2">
      <c r="A196" s="460"/>
      <c r="B196" s="460"/>
      <c r="C196" s="460"/>
      <c r="D196" s="463"/>
      <c r="E196" s="463"/>
    </row>
    <row r="197" spans="1:5" x14ac:dyDescent="0.2">
      <c r="A197" s="460">
        <v>1404902000</v>
      </c>
      <c r="B197" s="460" t="s">
        <v>794</v>
      </c>
      <c r="C197" s="460" t="s">
        <v>700</v>
      </c>
      <c r="D197" s="496">
        <v>944.19399999999996</v>
      </c>
      <c r="E197" s="496">
        <v>8750</v>
      </c>
    </row>
    <row r="198" spans="1:5" x14ac:dyDescent="0.2">
      <c r="A198" s="460"/>
      <c r="B198" s="460"/>
      <c r="C198" s="460"/>
      <c r="D198" s="463"/>
      <c r="E198" s="463"/>
    </row>
    <row r="199" spans="1:5" x14ac:dyDescent="0.2">
      <c r="A199" s="460">
        <v>2005910000</v>
      </c>
      <c r="B199" s="460" t="s">
        <v>1040</v>
      </c>
      <c r="C199" s="460" t="s">
        <v>698</v>
      </c>
      <c r="D199" s="496">
        <v>16003.608</v>
      </c>
      <c r="E199" s="496">
        <v>14514.315000000001</v>
      </c>
    </row>
    <row r="200" spans="1:5" x14ac:dyDescent="0.2">
      <c r="A200" s="460"/>
      <c r="B200" s="460"/>
      <c r="C200" s="460"/>
      <c r="D200" s="463"/>
      <c r="E200" s="463"/>
    </row>
    <row r="201" spans="1:5" x14ac:dyDescent="0.2">
      <c r="A201" s="460"/>
      <c r="B201" s="495" t="s">
        <v>1318</v>
      </c>
      <c r="C201" s="460"/>
      <c r="D201" s="496">
        <f>SUM(D202:D231)</f>
        <v>2461413.4879999994</v>
      </c>
      <c r="E201" s="496">
        <f>SUM(E202:E231)</f>
        <v>1259880.358</v>
      </c>
    </row>
    <row r="202" spans="1:5" x14ac:dyDescent="0.2">
      <c r="A202" s="460">
        <v>3201100000</v>
      </c>
      <c r="B202" s="460" t="s">
        <v>778</v>
      </c>
      <c r="C202" s="460" t="s">
        <v>696</v>
      </c>
      <c r="D202" s="463">
        <v>1739538.29</v>
      </c>
      <c r="E202" s="463">
        <v>926810</v>
      </c>
    </row>
    <row r="203" spans="1:5" x14ac:dyDescent="0.2">
      <c r="A203" s="460"/>
      <c r="B203" s="460"/>
      <c r="C203" s="460" t="s">
        <v>687</v>
      </c>
      <c r="D203" s="463">
        <v>928.41700000000003</v>
      </c>
      <c r="E203" s="463">
        <v>100</v>
      </c>
    </row>
    <row r="204" spans="1:5" x14ac:dyDescent="0.2">
      <c r="A204" s="460"/>
      <c r="B204" s="460"/>
      <c r="C204" s="460" t="s">
        <v>746</v>
      </c>
      <c r="D204" s="463">
        <v>1745</v>
      </c>
      <c r="E204" s="463">
        <v>1000</v>
      </c>
    </row>
    <row r="205" spans="1:5" x14ac:dyDescent="0.2">
      <c r="A205" s="460">
        <v>3201200000</v>
      </c>
      <c r="B205" s="460" t="s">
        <v>1041</v>
      </c>
      <c r="C205" s="460" t="s">
        <v>733</v>
      </c>
      <c r="D205" s="463">
        <v>239997.97899999999</v>
      </c>
      <c r="E205" s="463">
        <v>125000</v>
      </c>
    </row>
    <row r="206" spans="1:5" x14ac:dyDescent="0.2">
      <c r="A206" s="460"/>
      <c r="B206" s="460"/>
      <c r="C206" s="460" t="s">
        <v>803</v>
      </c>
      <c r="D206" s="463">
        <v>430.40699999999998</v>
      </c>
      <c r="E206" s="463">
        <v>50</v>
      </c>
    </row>
    <row r="207" spans="1:5" x14ac:dyDescent="0.2">
      <c r="A207" s="460"/>
      <c r="B207" s="460"/>
      <c r="C207" s="460" t="s">
        <v>687</v>
      </c>
      <c r="D207" s="463">
        <v>1856.836</v>
      </c>
      <c r="E207" s="463">
        <v>200</v>
      </c>
    </row>
    <row r="208" spans="1:5" x14ac:dyDescent="0.2">
      <c r="A208" s="460"/>
      <c r="B208" s="460"/>
      <c r="C208" s="460" t="s">
        <v>728</v>
      </c>
      <c r="D208" s="463">
        <v>201034.13</v>
      </c>
      <c r="E208" s="463">
        <v>122320</v>
      </c>
    </row>
    <row r="209" spans="1:5" x14ac:dyDescent="0.2">
      <c r="A209" s="460">
        <v>3201902000</v>
      </c>
      <c r="B209" s="460" t="s">
        <v>777</v>
      </c>
      <c r="C209" s="460" t="s">
        <v>696</v>
      </c>
      <c r="D209" s="463">
        <v>1513.3920000000001</v>
      </c>
      <c r="E209" s="463">
        <v>500</v>
      </c>
    </row>
    <row r="210" spans="1:5" x14ac:dyDescent="0.2">
      <c r="A210" s="460"/>
      <c r="B210" s="460"/>
      <c r="C210" s="460" t="s">
        <v>733</v>
      </c>
      <c r="D210" s="463">
        <v>21252.846000000001</v>
      </c>
      <c r="E210" s="463">
        <v>21000.400000000001</v>
      </c>
    </row>
    <row r="211" spans="1:5" x14ac:dyDescent="0.2">
      <c r="A211" s="460"/>
      <c r="B211" s="460"/>
      <c r="C211" s="460" t="s">
        <v>698</v>
      </c>
      <c r="D211" s="463">
        <v>1417.4860000000001</v>
      </c>
      <c r="E211" s="463">
        <v>10</v>
      </c>
    </row>
    <row r="212" spans="1:5" x14ac:dyDescent="0.2">
      <c r="A212" s="460"/>
      <c r="B212" s="460"/>
      <c r="C212" s="460" t="s">
        <v>689</v>
      </c>
      <c r="D212" s="463">
        <v>1898.4690000000001</v>
      </c>
      <c r="E212" s="463">
        <v>100</v>
      </c>
    </row>
    <row r="213" spans="1:5" x14ac:dyDescent="0.2">
      <c r="A213" s="460"/>
      <c r="B213" s="460"/>
      <c r="C213" s="460" t="s">
        <v>712</v>
      </c>
      <c r="D213" s="463">
        <v>3029.6190000000001</v>
      </c>
      <c r="E213" s="463">
        <v>232.5</v>
      </c>
    </row>
    <row r="214" spans="1:5" x14ac:dyDescent="0.2">
      <c r="A214" s="460">
        <v>3201903000</v>
      </c>
      <c r="B214" s="460" t="s">
        <v>776</v>
      </c>
      <c r="C214" s="460" t="s">
        <v>707</v>
      </c>
      <c r="D214" s="463">
        <v>3213.7559999999999</v>
      </c>
      <c r="E214" s="463">
        <v>1250</v>
      </c>
    </row>
    <row r="215" spans="1:5" x14ac:dyDescent="0.2">
      <c r="A215" s="460"/>
      <c r="B215" s="460"/>
      <c r="C215" s="460" t="s">
        <v>733</v>
      </c>
      <c r="D215" s="463">
        <v>15904.817999999999</v>
      </c>
      <c r="E215" s="463">
        <v>100</v>
      </c>
    </row>
    <row r="216" spans="1:5" x14ac:dyDescent="0.2">
      <c r="A216" s="460"/>
      <c r="B216" s="460"/>
      <c r="C216" s="460" t="s">
        <v>803</v>
      </c>
      <c r="D216" s="463">
        <v>125927.67</v>
      </c>
      <c r="E216" s="463">
        <v>35000</v>
      </c>
    </row>
    <row r="217" spans="1:5" x14ac:dyDescent="0.2">
      <c r="A217" s="460"/>
      <c r="B217" s="460"/>
      <c r="C217" s="460" t="s">
        <v>689</v>
      </c>
      <c r="D217" s="463">
        <v>14247.550999999999</v>
      </c>
      <c r="E217" s="463">
        <v>4519.8239999999996</v>
      </c>
    </row>
    <row r="218" spans="1:5" x14ac:dyDescent="0.2">
      <c r="A218" s="460"/>
      <c r="B218" s="460"/>
      <c r="C218" s="460" t="s">
        <v>687</v>
      </c>
      <c r="D218" s="463">
        <v>1930.3140000000001</v>
      </c>
      <c r="E218" s="463">
        <v>200</v>
      </c>
    </row>
    <row r="219" spans="1:5" x14ac:dyDescent="0.2">
      <c r="A219" s="460"/>
      <c r="B219" s="460"/>
      <c r="C219" s="460" t="s">
        <v>712</v>
      </c>
      <c r="D219" s="463">
        <v>44641.682000000001</v>
      </c>
      <c r="E219" s="463">
        <v>11500</v>
      </c>
    </row>
    <row r="220" spans="1:5" x14ac:dyDescent="0.2">
      <c r="A220" s="460">
        <v>3201909090</v>
      </c>
      <c r="B220" s="460" t="s">
        <v>1042</v>
      </c>
      <c r="C220" s="460" t="s">
        <v>706</v>
      </c>
      <c r="D220" s="463">
        <v>2134.8719999999998</v>
      </c>
      <c r="E220" s="463">
        <v>25.5</v>
      </c>
    </row>
    <row r="221" spans="1:5" x14ac:dyDescent="0.2">
      <c r="A221" s="460"/>
      <c r="B221" s="460"/>
      <c r="C221" s="460" t="s">
        <v>698</v>
      </c>
      <c r="D221" s="463">
        <v>3403.0369999999998</v>
      </c>
      <c r="E221" s="463">
        <v>45.316000000000003</v>
      </c>
    </row>
    <row r="222" spans="1:5" s="334" customFormat="1" ht="12.75" customHeight="1" x14ac:dyDescent="0.2">
      <c r="A222" s="571" t="s">
        <v>985</v>
      </c>
      <c r="B222" s="572"/>
      <c r="C222" s="573"/>
      <c r="D222" s="574"/>
      <c r="E222" s="574" t="s">
        <v>1578</v>
      </c>
    </row>
    <row r="223" spans="1:5" x14ac:dyDescent="0.2">
      <c r="A223" s="460"/>
      <c r="B223" s="460"/>
      <c r="C223" s="460" t="s">
        <v>803</v>
      </c>
      <c r="D223" s="463">
        <v>14960.544</v>
      </c>
      <c r="E223" s="463">
        <v>2600</v>
      </c>
    </row>
    <row r="224" spans="1:5" x14ac:dyDescent="0.2">
      <c r="A224" s="460"/>
      <c r="B224" s="460"/>
      <c r="C224" s="460" t="s">
        <v>689</v>
      </c>
      <c r="D224" s="463">
        <v>6108.4059999999999</v>
      </c>
      <c r="E224" s="463">
        <v>2750</v>
      </c>
    </row>
    <row r="225" spans="1:5" x14ac:dyDescent="0.2">
      <c r="A225" s="460"/>
      <c r="B225" s="460"/>
      <c r="C225" s="460" t="s">
        <v>687</v>
      </c>
      <c r="D225" s="463">
        <v>1774.11</v>
      </c>
      <c r="E225" s="463">
        <v>75.587999999999994</v>
      </c>
    </row>
    <row r="226" spans="1:5" x14ac:dyDescent="0.2">
      <c r="A226" s="460"/>
      <c r="B226" s="460"/>
      <c r="C226" s="460" t="s">
        <v>693</v>
      </c>
      <c r="D226" s="463">
        <v>183.28800000000001</v>
      </c>
      <c r="E226" s="463">
        <v>12</v>
      </c>
    </row>
    <row r="227" spans="1:5" x14ac:dyDescent="0.2">
      <c r="A227" s="460"/>
      <c r="B227" s="460"/>
      <c r="C227" s="460" t="s">
        <v>712</v>
      </c>
      <c r="D227" s="463">
        <v>125.679</v>
      </c>
      <c r="E227" s="463">
        <v>50</v>
      </c>
    </row>
    <row r="228" spans="1:5" x14ac:dyDescent="0.2">
      <c r="A228" s="460"/>
      <c r="B228" s="460"/>
      <c r="C228" s="460" t="s">
        <v>728</v>
      </c>
      <c r="D228" s="463">
        <v>8923.2260000000006</v>
      </c>
      <c r="E228" s="463">
        <v>3125</v>
      </c>
    </row>
    <row r="229" spans="1:5" x14ac:dyDescent="0.2">
      <c r="A229" s="460">
        <v>3203001100</v>
      </c>
      <c r="B229" s="460" t="s">
        <v>796</v>
      </c>
      <c r="C229" s="460" t="s">
        <v>707</v>
      </c>
      <c r="D229" s="463">
        <v>109.246</v>
      </c>
      <c r="E229" s="463">
        <v>4.2</v>
      </c>
    </row>
    <row r="230" spans="1:5" x14ac:dyDescent="0.2">
      <c r="A230" s="460">
        <v>3203001300</v>
      </c>
      <c r="B230" s="460" t="s">
        <v>1117</v>
      </c>
      <c r="C230" s="460" t="s">
        <v>746</v>
      </c>
      <c r="D230" s="463">
        <v>2548.953</v>
      </c>
      <c r="E230" s="463">
        <v>1300</v>
      </c>
    </row>
    <row r="231" spans="1:5" x14ac:dyDescent="0.2">
      <c r="A231" s="460"/>
      <c r="B231" s="460"/>
      <c r="C231" s="460" t="s">
        <v>855</v>
      </c>
      <c r="D231" s="463">
        <v>633.46500000000003</v>
      </c>
      <c r="E231" s="463">
        <v>0.03</v>
      </c>
    </row>
    <row r="232" spans="1:5" x14ac:dyDescent="0.2">
      <c r="A232" s="460"/>
      <c r="B232" s="460"/>
      <c r="C232" s="460"/>
      <c r="D232" s="463"/>
      <c r="E232" s="463"/>
    </row>
    <row r="233" spans="1:5" x14ac:dyDescent="0.2">
      <c r="A233" s="460"/>
      <c r="B233" s="495" t="s">
        <v>775</v>
      </c>
      <c r="C233" s="460"/>
      <c r="D233" s="496">
        <f>SUM(D234:D236)</f>
        <v>3282.9679999999998</v>
      </c>
      <c r="E233" s="496">
        <f>SUM(E234:E236)</f>
        <v>96.009999999999991</v>
      </c>
    </row>
    <row r="234" spans="1:5" x14ac:dyDescent="0.2">
      <c r="A234" s="460">
        <v>3203002100</v>
      </c>
      <c r="B234" s="460" t="s">
        <v>775</v>
      </c>
      <c r="C234" s="460" t="s">
        <v>707</v>
      </c>
      <c r="D234" s="463">
        <v>610.54</v>
      </c>
      <c r="E234" s="463">
        <v>46</v>
      </c>
    </row>
    <row r="235" spans="1:5" x14ac:dyDescent="0.2">
      <c r="A235" s="460"/>
      <c r="B235" s="460"/>
      <c r="C235" s="460" t="s">
        <v>855</v>
      </c>
      <c r="D235" s="463">
        <v>177.488</v>
      </c>
      <c r="E235" s="463">
        <v>0.01</v>
      </c>
    </row>
    <row r="236" spans="1:5" x14ac:dyDescent="0.2">
      <c r="A236" s="460"/>
      <c r="B236" s="460"/>
      <c r="C236" s="460" t="s">
        <v>724</v>
      </c>
      <c r="D236" s="463">
        <v>2494.94</v>
      </c>
      <c r="E236" s="463">
        <v>50</v>
      </c>
    </row>
    <row r="237" spans="1:5" x14ac:dyDescent="0.2">
      <c r="A237" s="460"/>
      <c r="B237" s="460"/>
      <c r="C237" s="460"/>
      <c r="D237" s="463"/>
      <c r="E237" s="463"/>
    </row>
    <row r="238" spans="1:5" x14ac:dyDescent="0.2">
      <c r="A238" s="460"/>
      <c r="B238" s="495" t="s">
        <v>1319</v>
      </c>
      <c r="C238" s="460"/>
      <c r="D238" s="496">
        <f>SUM(D239:D246)</f>
        <v>143116.00399999999</v>
      </c>
      <c r="E238" s="496">
        <f>SUM(E239:E246)</f>
        <v>3027.9680000000003</v>
      </c>
    </row>
    <row r="239" spans="1:5" x14ac:dyDescent="0.2">
      <c r="A239" s="460">
        <v>3301292000</v>
      </c>
      <c r="B239" s="460" t="s">
        <v>774</v>
      </c>
      <c r="C239" s="460" t="s">
        <v>696</v>
      </c>
      <c r="D239" s="463">
        <v>129352.988</v>
      </c>
      <c r="E239" s="463">
        <v>2409.6680000000001</v>
      </c>
    </row>
    <row r="240" spans="1:5" x14ac:dyDescent="0.2">
      <c r="A240" s="460"/>
      <c r="B240" s="460"/>
      <c r="C240" s="460" t="s">
        <v>708</v>
      </c>
      <c r="D240" s="463">
        <v>414.55599999999998</v>
      </c>
      <c r="E240" s="463">
        <v>5</v>
      </c>
    </row>
    <row r="241" spans="1:5" x14ac:dyDescent="0.2">
      <c r="A241" s="460"/>
      <c r="B241" s="460"/>
      <c r="C241" s="460" t="s">
        <v>698</v>
      </c>
      <c r="D241" s="463">
        <v>5161.5389999999998</v>
      </c>
      <c r="E241" s="463">
        <v>305</v>
      </c>
    </row>
    <row r="242" spans="1:5" x14ac:dyDescent="0.2">
      <c r="A242" s="460"/>
      <c r="B242" s="460"/>
      <c r="C242" s="460" t="s">
        <v>689</v>
      </c>
      <c r="D242" s="463">
        <v>1763.9760000000001</v>
      </c>
      <c r="E242" s="463">
        <v>100</v>
      </c>
    </row>
    <row r="243" spans="1:5" x14ac:dyDescent="0.2">
      <c r="A243" s="460"/>
      <c r="B243" s="460"/>
      <c r="C243" s="460" t="s">
        <v>687</v>
      </c>
      <c r="D243" s="463">
        <v>1993.07</v>
      </c>
      <c r="E243" s="463">
        <v>50</v>
      </c>
    </row>
    <row r="244" spans="1:5" x14ac:dyDescent="0.2">
      <c r="A244" s="460"/>
      <c r="B244" s="460"/>
      <c r="C244" s="460" t="s">
        <v>1118</v>
      </c>
      <c r="D244" s="463">
        <v>463.11700000000002</v>
      </c>
      <c r="E244" s="463">
        <v>5</v>
      </c>
    </row>
    <row r="245" spans="1:5" x14ac:dyDescent="0.2">
      <c r="A245" s="460"/>
      <c r="B245" s="460"/>
      <c r="C245" s="460" t="s">
        <v>688</v>
      </c>
      <c r="D245" s="463">
        <v>1885.5450000000001</v>
      </c>
      <c r="E245" s="463">
        <v>53.3</v>
      </c>
    </row>
    <row r="246" spans="1:5" x14ac:dyDescent="0.2">
      <c r="A246" s="460"/>
      <c r="B246" s="460"/>
      <c r="C246" s="460" t="s">
        <v>740</v>
      </c>
      <c r="D246" s="463">
        <v>2081.2130000000002</v>
      </c>
      <c r="E246" s="463">
        <v>100</v>
      </c>
    </row>
    <row r="247" spans="1:5" x14ac:dyDescent="0.2">
      <c r="A247" s="460"/>
      <c r="B247" s="460"/>
      <c r="C247" s="460"/>
      <c r="D247" s="463"/>
      <c r="E247" s="463"/>
    </row>
    <row r="248" spans="1:5" x14ac:dyDescent="0.2">
      <c r="A248" s="460"/>
      <c r="B248" s="495" t="s">
        <v>1320</v>
      </c>
      <c r="C248" s="460"/>
      <c r="D248" s="496">
        <f>SUM(D249:D279)</f>
        <v>16757594.950999999</v>
      </c>
      <c r="E248" s="496">
        <f>SUM(E249:E279)</f>
        <v>11699917.947999999</v>
      </c>
    </row>
    <row r="249" spans="1:5" x14ac:dyDescent="0.2">
      <c r="A249" s="460">
        <v>4001100000</v>
      </c>
      <c r="B249" s="460" t="s">
        <v>1043</v>
      </c>
      <c r="C249" s="460" t="s">
        <v>707</v>
      </c>
      <c r="D249" s="463">
        <v>62.805</v>
      </c>
      <c r="E249" s="463">
        <v>2.5</v>
      </c>
    </row>
    <row r="250" spans="1:5" x14ac:dyDescent="0.2">
      <c r="A250" s="460"/>
      <c r="B250" s="460"/>
      <c r="C250" s="460" t="s">
        <v>698</v>
      </c>
      <c r="D250" s="463">
        <v>1605.5309999999999</v>
      </c>
      <c r="E250" s="463">
        <v>1267.9290000000001</v>
      </c>
    </row>
    <row r="251" spans="1:5" x14ac:dyDescent="0.2">
      <c r="A251" s="460"/>
      <c r="B251" s="460"/>
      <c r="C251" s="460" t="s">
        <v>695</v>
      </c>
      <c r="D251" s="463">
        <v>2434.732</v>
      </c>
      <c r="E251" s="463">
        <v>840</v>
      </c>
    </row>
    <row r="252" spans="1:5" x14ac:dyDescent="0.2">
      <c r="A252" s="460"/>
      <c r="B252" s="460"/>
      <c r="C252" s="460" t="s">
        <v>687</v>
      </c>
      <c r="D252" s="463">
        <v>1830.145</v>
      </c>
      <c r="E252" s="463">
        <v>113.4</v>
      </c>
    </row>
    <row r="253" spans="1:5" x14ac:dyDescent="0.2">
      <c r="A253" s="460"/>
      <c r="B253" s="460"/>
      <c r="C253" s="460" t="s">
        <v>711</v>
      </c>
      <c r="D253" s="463">
        <v>302042.20799999998</v>
      </c>
      <c r="E253" s="463">
        <v>205165</v>
      </c>
    </row>
    <row r="254" spans="1:5" x14ac:dyDescent="0.2">
      <c r="A254" s="460"/>
      <c r="B254" s="460"/>
      <c r="C254" s="460" t="s">
        <v>713</v>
      </c>
      <c r="D254" s="463">
        <v>1100278.673</v>
      </c>
      <c r="E254" s="463">
        <v>757073.5</v>
      </c>
    </row>
    <row r="255" spans="1:5" x14ac:dyDescent="0.2">
      <c r="A255" s="460"/>
      <c r="B255" s="460"/>
      <c r="C255" s="460" t="s">
        <v>806</v>
      </c>
      <c r="D255" s="463">
        <v>105347.798</v>
      </c>
      <c r="E255" s="463">
        <v>98400</v>
      </c>
    </row>
    <row r="256" spans="1:5" x14ac:dyDescent="0.2">
      <c r="A256" s="460"/>
      <c r="B256" s="460"/>
      <c r="C256" s="460" t="s">
        <v>718</v>
      </c>
      <c r="D256" s="463">
        <v>58190.118000000002</v>
      </c>
      <c r="E256" s="463">
        <v>49200</v>
      </c>
    </row>
    <row r="257" spans="1:5" x14ac:dyDescent="0.2">
      <c r="A257" s="460">
        <v>4001210000</v>
      </c>
      <c r="B257" s="460" t="s">
        <v>773</v>
      </c>
      <c r="C257" s="460" t="s">
        <v>711</v>
      </c>
      <c r="D257" s="463">
        <v>254674.052</v>
      </c>
      <c r="E257" s="463">
        <v>142593.34299999999</v>
      </c>
    </row>
    <row r="258" spans="1:5" s="334" customFormat="1" ht="12.75" customHeight="1" x14ac:dyDescent="0.2">
      <c r="A258" s="571" t="s">
        <v>985</v>
      </c>
      <c r="B258" s="572"/>
      <c r="C258" s="573"/>
      <c r="D258" s="574"/>
      <c r="E258" s="574" t="s">
        <v>1578</v>
      </c>
    </row>
    <row r="259" spans="1:5" x14ac:dyDescent="0.2">
      <c r="A259" s="460"/>
      <c r="B259" s="460"/>
      <c r="C259" s="460" t="s">
        <v>806</v>
      </c>
      <c r="D259" s="463">
        <v>149373.038</v>
      </c>
      <c r="E259" s="463">
        <v>99940</v>
      </c>
    </row>
    <row r="260" spans="1:5" x14ac:dyDescent="0.2">
      <c r="A260" s="460"/>
      <c r="B260" s="460"/>
      <c r="C260" s="460" t="s">
        <v>718</v>
      </c>
      <c r="D260" s="463">
        <v>1197326.3319999999</v>
      </c>
      <c r="E260" s="463">
        <v>901135</v>
      </c>
    </row>
    <row r="261" spans="1:5" x14ac:dyDescent="0.2">
      <c r="A261" s="460">
        <v>4001220000</v>
      </c>
      <c r="B261" s="460" t="s">
        <v>772</v>
      </c>
      <c r="C261" s="460" t="s">
        <v>733</v>
      </c>
      <c r="D261" s="463">
        <v>141245.24799999999</v>
      </c>
      <c r="E261" s="463">
        <v>100800</v>
      </c>
    </row>
    <row r="262" spans="1:5" x14ac:dyDescent="0.2">
      <c r="A262" s="460"/>
      <c r="B262" s="460"/>
      <c r="C262" s="460" t="s">
        <v>698</v>
      </c>
      <c r="D262" s="463">
        <v>24.044</v>
      </c>
      <c r="E262" s="463">
        <v>0.375</v>
      </c>
    </row>
    <row r="263" spans="1:5" x14ac:dyDescent="0.2">
      <c r="A263" s="460"/>
      <c r="B263" s="460"/>
      <c r="C263" s="460" t="s">
        <v>700</v>
      </c>
      <c r="D263" s="463">
        <v>894585.66200000001</v>
      </c>
      <c r="E263" s="463">
        <v>588410</v>
      </c>
    </row>
    <row r="264" spans="1:5" x14ac:dyDescent="0.2">
      <c r="A264" s="460"/>
      <c r="B264" s="460"/>
      <c r="C264" s="460" t="s">
        <v>687</v>
      </c>
      <c r="D264" s="463">
        <v>36.292999999999999</v>
      </c>
      <c r="E264" s="463">
        <v>0.42199999999999999</v>
      </c>
    </row>
    <row r="265" spans="1:5" x14ac:dyDescent="0.2">
      <c r="A265" s="460"/>
      <c r="B265" s="460"/>
      <c r="C265" s="460" t="s">
        <v>711</v>
      </c>
      <c r="D265" s="463">
        <v>3615052.318</v>
      </c>
      <c r="E265" s="463">
        <v>2430281.6570000001</v>
      </c>
    </row>
    <row r="266" spans="1:5" x14ac:dyDescent="0.2">
      <c r="A266" s="460"/>
      <c r="B266" s="460"/>
      <c r="C266" s="460" t="s">
        <v>748</v>
      </c>
      <c r="D266" s="463">
        <v>6124737.8289999999</v>
      </c>
      <c r="E266" s="463">
        <v>4296600</v>
      </c>
    </row>
    <row r="267" spans="1:5" x14ac:dyDescent="0.2">
      <c r="A267" s="460"/>
      <c r="B267" s="460"/>
      <c r="C267" s="460" t="s">
        <v>806</v>
      </c>
      <c r="D267" s="463">
        <v>407910.38500000001</v>
      </c>
      <c r="E267" s="463">
        <v>201600</v>
      </c>
    </row>
    <row r="268" spans="1:5" x14ac:dyDescent="0.2">
      <c r="A268" s="460"/>
      <c r="B268" s="460"/>
      <c r="C268" s="460" t="s">
        <v>718</v>
      </c>
      <c r="D268" s="463">
        <v>1857328.3589999999</v>
      </c>
      <c r="E268" s="463">
        <v>1416838.5</v>
      </c>
    </row>
    <row r="269" spans="1:5" x14ac:dyDescent="0.2">
      <c r="A269" s="460">
        <v>4001292000</v>
      </c>
      <c r="B269" s="460" t="s">
        <v>797</v>
      </c>
      <c r="C269" s="460" t="s">
        <v>707</v>
      </c>
      <c r="D269" s="463">
        <v>26363.269</v>
      </c>
      <c r="E269" s="463">
        <v>103840</v>
      </c>
    </row>
    <row r="270" spans="1:5" x14ac:dyDescent="0.2">
      <c r="A270" s="460">
        <v>4001299000</v>
      </c>
      <c r="B270" s="460" t="s">
        <v>771</v>
      </c>
      <c r="C270" s="460" t="s">
        <v>707</v>
      </c>
      <c r="D270" s="463">
        <v>39271.603000000003</v>
      </c>
      <c r="E270" s="463">
        <v>2530</v>
      </c>
    </row>
    <row r="271" spans="1:5" x14ac:dyDescent="0.2">
      <c r="A271" s="460"/>
      <c r="B271" s="460"/>
      <c r="C271" s="460" t="s">
        <v>733</v>
      </c>
      <c r="D271" s="463">
        <v>1842.931</v>
      </c>
      <c r="E271" s="463">
        <v>285.90600000000001</v>
      </c>
    </row>
    <row r="272" spans="1:5" x14ac:dyDescent="0.2">
      <c r="A272" s="460"/>
      <c r="B272" s="460"/>
      <c r="C272" s="460" t="s">
        <v>692</v>
      </c>
      <c r="D272" s="463">
        <v>26613.737000000001</v>
      </c>
      <c r="E272" s="463">
        <v>1412.3440000000001</v>
      </c>
    </row>
    <row r="273" spans="1:5" x14ac:dyDescent="0.2">
      <c r="A273" s="460"/>
      <c r="B273" s="460"/>
      <c r="C273" s="460" t="s">
        <v>687</v>
      </c>
      <c r="D273" s="463">
        <v>2.7069999999999999</v>
      </c>
      <c r="E273" s="463">
        <v>2.9000000000000001E-2</v>
      </c>
    </row>
    <row r="274" spans="1:5" x14ac:dyDescent="0.2">
      <c r="A274" s="460"/>
      <c r="B274" s="460"/>
      <c r="C274" s="460" t="s">
        <v>711</v>
      </c>
      <c r="D274" s="463">
        <v>343123.65299999999</v>
      </c>
      <c r="E274" s="463">
        <v>240620</v>
      </c>
    </row>
    <row r="275" spans="1:5" x14ac:dyDescent="0.2">
      <c r="A275" s="460"/>
      <c r="B275" s="460"/>
      <c r="C275" s="460" t="s">
        <v>718</v>
      </c>
      <c r="D275" s="463">
        <v>105171.12</v>
      </c>
      <c r="E275" s="463">
        <v>60930</v>
      </c>
    </row>
    <row r="276" spans="1:5" x14ac:dyDescent="0.2">
      <c r="A276" s="460">
        <v>4001300000</v>
      </c>
      <c r="B276" s="460" t="s">
        <v>770</v>
      </c>
      <c r="C276" s="460" t="s">
        <v>707</v>
      </c>
      <c r="D276" s="463">
        <v>1037.2380000000001</v>
      </c>
      <c r="E276" s="463">
        <v>35.215000000000003</v>
      </c>
    </row>
    <row r="277" spans="1:5" x14ac:dyDescent="0.2">
      <c r="A277" s="460"/>
      <c r="B277" s="460"/>
      <c r="C277" s="460" t="s">
        <v>689</v>
      </c>
      <c r="D277" s="463">
        <v>40.457999999999998</v>
      </c>
      <c r="E277" s="463">
        <v>1.5469999999999999</v>
      </c>
    </row>
    <row r="278" spans="1:5" x14ac:dyDescent="0.2">
      <c r="A278" s="460"/>
      <c r="B278" s="460"/>
      <c r="C278" s="460" t="s">
        <v>687</v>
      </c>
      <c r="D278" s="463">
        <v>35.569000000000003</v>
      </c>
      <c r="E278" s="463">
        <v>0.29199999999999998</v>
      </c>
    </row>
    <row r="279" spans="1:5" x14ac:dyDescent="0.2">
      <c r="A279" s="460"/>
      <c r="B279" s="460"/>
      <c r="C279" s="460" t="s">
        <v>713</v>
      </c>
      <c r="D279" s="463">
        <v>7.0960000000000001</v>
      </c>
      <c r="E279" s="463">
        <v>0.98899999999999999</v>
      </c>
    </row>
    <row r="280" spans="1:5" x14ac:dyDescent="0.2">
      <c r="A280" s="460"/>
      <c r="B280" s="460"/>
      <c r="C280" s="460"/>
      <c r="D280" s="463"/>
      <c r="E280" s="463"/>
    </row>
    <row r="281" spans="1:5" x14ac:dyDescent="0.2">
      <c r="A281" s="460"/>
      <c r="B281" s="495" t="s">
        <v>1321</v>
      </c>
      <c r="C281" s="460"/>
      <c r="D281" s="496">
        <f>SUM(D282:D328)</f>
        <v>837426.60500000033</v>
      </c>
      <c r="E281" s="496">
        <f>SUM(E282:E328)</f>
        <v>164910.08800000008</v>
      </c>
    </row>
    <row r="282" spans="1:5" x14ac:dyDescent="0.2">
      <c r="A282" s="460">
        <v>4601210000</v>
      </c>
      <c r="B282" s="460" t="s">
        <v>769</v>
      </c>
      <c r="C282" s="460" t="s">
        <v>698</v>
      </c>
      <c r="D282" s="463">
        <v>22144.188999999998</v>
      </c>
      <c r="E282" s="463">
        <v>13213.103999999999</v>
      </c>
    </row>
    <row r="283" spans="1:5" x14ac:dyDescent="0.2">
      <c r="A283" s="460"/>
      <c r="B283" s="460"/>
      <c r="C283" s="460" t="s">
        <v>702</v>
      </c>
      <c r="D283" s="463">
        <v>753.75400000000002</v>
      </c>
      <c r="E283" s="463">
        <v>50.94</v>
      </c>
    </row>
    <row r="284" spans="1:5" x14ac:dyDescent="0.2">
      <c r="A284" s="460"/>
      <c r="B284" s="460"/>
      <c r="C284" s="460" t="s">
        <v>718</v>
      </c>
      <c r="D284" s="463">
        <v>201.16</v>
      </c>
      <c r="E284" s="463">
        <v>33.21</v>
      </c>
    </row>
    <row r="285" spans="1:5" x14ac:dyDescent="0.2">
      <c r="A285" s="460">
        <v>4601220000</v>
      </c>
      <c r="B285" s="460" t="s">
        <v>1044</v>
      </c>
      <c r="C285" s="460" t="s">
        <v>698</v>
      </c>
      <c r="D285" s="463">
        <v>16.215</v>
      </c>
      <c r="E285" s="463">
        <v>2.12</v>
      </c>
    </row>
    <row r="286" spans="1:5" x14ac:dyDescent="0.2">
      <c r="A286" s="460">
        <v>4601290000</v>
      </c>
      <c r="B286" s="460" t="s">
        <v>768</v>
      </c>
      <c r="C286" s="460" t="s">
        <v>698</v>
      </c>
      <c r="D286" s="463">
        <v>38144.396999999997</v>
      </c>
      <c r="E286" s="463">
        <v>33896.608</v>
      </c>
    </row>
    <row r="287" spans="1:5" x14ac:dyDescent="0.2">
      <c r="A287" s="460"/>
      <c r="B287" s="460"/>
      <c r="C287" s="460" t="s">
        <v>687</v>
      </c>
      <c r="D287" s="463">
        <v>26.957000000000001</v>
      </c>
      <c r="E287" s="463">
        <v>43.515999999999998</v>
      </c>
    </row>
    <row r="288" spans="1:5" x14ac:dyDescent="0.2">
      <c r="A288" s="460">
        <v>4601920000</v>
      </c>
      <c r="B288" s="460" t="s">
        <v>767</v>
      </c>
      <c r="C288" s="460" t="s">
        <v>698</v>
      </c>
      <c r="D288" s="463">
        <v>42147.792999999998</v>
      </c>
      <c r="E288" s="463">
        <v>13581.83</v>
      </c>
    </row>
    <row r="289" spans="1:5" x14ac:dyDescent="0.2">
      <c r="A289" s="460">
        <v>4601930000</v>
      </c>
      <c r="B289" s="460" t="s">
        <v>1248</v>
      </c>
      <c r="C289" s="460" t="s">
        <v>748</v>
      </c>
      <c r="D289" s="463">
        <v>233.75899999999999</v>
      </c>
      <c r="E289" s="463">
        <v>103.107</v>
      </c>
    </row>
    <row r="290" spans="1:5" x14ac:dyDescent="0.2">
      <c r="A290" s="460">
        <v>4601940000</v>
      </c>
      <c r="B290" s="460" t="s">
        <v>766</v>
      </c>
      <c r="C290" s="460" t="s">
        <v>698</v>
      </c>
      <c r="D290" s="463">
        <v>64174.63</v>
      </c>
      <c r="E290" s="463">
        <v>2853.8820000000001</v>
      </c>
    </row>
    <row r="291" spans="1:5" x14ac:dyDescent="0.2">
      <c r="A291" s="460"/>
      <c r="B291" s="460"/>
      <c r="C291" s="460" t="s">
        <v>748</v>
      </c>
      <c r="D291" s="463">
        <v>46.655999999999999</v>
      </c>
      <c r="E291" s="463">
        <v>20.58</v>
      </c>
    </row>
    <row r="292" spans="1:5" x14ac:dyDescent="0.2">
      <c r="A292" s="460">
        <v>4601990000</v>
      </c>
      <c r="B292" s="460" t="s">
        <v>765</v>
      </c>
      <c r="C292" s="460" t="s">
        <v>698</v>
      </c>
      <c r="D292" s="463">
        <v>2294.5830000000001</v>
      </c>
      <c r="E292" s="463">
        <v>598.11199999999997</v>
      </c>
    </row>
    <row r="293" spans="1:5" x14ac:dyDescent="0.2">
      <c r="A293" s="460"/>
      <c r="B293" s="460"/>
      <c r="C293" s="460" t="s">
        <v>748</v>
      </c>
      <c r="D293" s="463">
        <v>1979.01</v>
      </c>
      <c r="E293" s="463">
        <v>100.646</v>
      </c>
    </row>
    <row r="294" spans="1:5" s="334" customFormat="1" ht="12.75" customHeight="1" x14ac:dyDescent="0.2">
      <c r="A294" s="571" t="s">
        <v>985</v>
      </c>
      <c r="B294" s="572"/>
      <c r="C294" s="573"/>
      <c r="D294" s="574"/>
      <c r="E294" s="574" t="s">
        <v>1578</v>
      </c>
    </row>
    <row r="295" spans="1:5" x14ac:dyDescent="0.2">
      <c r="A295" s="460">
        <v>4602110000</v>
      </c>
      <c r="B295" s="460" t="s">
        <v>764</v>
      </c>
      <c r="C295" s="460" t="s">
        <v>698</v>
      </c>
      <c r="D295" s="463">
        <v>123975.005</v>
      </c>
      <c r="E295" s="463">
        <v>28894.062999999998</v>
      </c>
    </row>
    <row r="296" spans="1:5" x14ac:dyDescent="0.2">
      <c r="A296" s="460"/>
      <c r="B296" s="460"/>
      <c r="C296" s="460" t="s">
        <v>746</v>
      </c>
      <c r="D296" s="463">
        <v>2956.0390000000002</v>
      </c>
      <c r="E296" s="463">
        <v>304.70999999999998</v>
      </c>
    </row>
    <row r="297" spans="1:5" x14ac:dyDescent="0.2">
      <c r="A297" s="460"/>
      <c r="B297" s="460"/>
      <c r="C297" s="460" t="s">
        <v>717</v>
      </c>
      <c r="D297" s="463">
        <v>46.628999999999998</v>
      </c>
      <c r="E297" s="463">
        <v>3.3090000000000002</v>
      </c>
    </row>
    <row r="298" spans="1:5" x14ac:dyDescent="0.2">
      <c r="A298" s="460"/>
      <c r="B298" s="460"/>
      <c r="C298" s="460" t="s">
        <v>704</v>
      </c>
      <c r="D298" s="463">
        <v>337.77600000000001</v>
      </c>
      <c r="E298" s="463">
        <v>10.945</v>
      </c>
    </row>
    <row r="299" spans="1:5" x14ac:dyDescent="0.2">
      <c r="A299" s="460"/>
      <c r="B299" s="460"/>
      <c r="C299" s="460" t="s">
        <v>718</v>
      </c>
      <c r="D299" s="463">
        <v>19795.218000000001</v>
      </c>
      <c r="E299" s="463">
        <v>3601.5390000000002</v>
      </c>
    </row>
    <row r="300" spans="1:5" x14ac:dyDescent="0.2">
      <c r="A300" s="460">
        <v>4602120000</v>
      </c>
      <c r="B300" s="460" t="s">
        <v>995</v>
      </c>
      <c r="C300" s="460" t="s">
        <v>698</v>
      </c>
      <c r="D300" s="463">
        <v>26194.688999999998</v>
      </c>
      <c r="E300" s="463">
        <v>2167.84</v>
      </c>
    </row>
    <row r="301" spans="1:5" x14ac:dyDescent="0.2">
      <c r="A301" s="460"/>
      <c r="B301" s="460"/>
      <c r="C301" s="460" t="s">
        <v>748</v>
      </c>
      <c r="D301" s="463">
        <v>9972.2180000000008</v>
      </c>
      <c r="E301" s="463">
        <v>888.149</v>
      </c>
    </row>
    <row r="302" spans="1:5" x14ac:dyDescent="0.2">
      <c r="A302" s="460"/>
      <c r="B302" s="460"/>
      <c r="C302" s="460" t="s">
        <v>806</v>
      </c>
      <c r="D302" s="463">
        <v>11010.12</v>
      </c>
      <c r="E302" s="463">
        <v>760</v>
      </c>
    </row>
    <row r="303" spans="1:5" x14ac:dyDescent="0.2">
      <c r="A303" s="460"/>
      <c r="B303" s="460"/>
      <c r="C303" s="460" t="s">
        <v>704</v>
      </c>
      <c r="D303" s="463">
        <v>418.85700000000003</v>
      </c>
      <c r="E303" s="463">
        <v>13.571999999999999</v>
      </c>
    </row>
    <row r="304" spans="1:5" x14ac:dyDescent="0.2">
      <c r="A304" s="460"/>
      <c r="B304" s="460"/>
      <c r="C304" s="460" t="s">
        <v>718</v>
      </c>
      <c r="D304" s="463">
        <v>77970.694000000003</v>
      </c>
      <c r="E304" s="463">
        <v>7525.9319999999998</v>
      </c>
    </row>
    <row r="305" spans="1:5" x14ac:dyDescent="0.2">
      <c r="A305" s="460">
        <v>4602190000</v>
      </c>
      <c r="B305" s="460" t="s">
        <v>798</v>
      </c>
      <c r="C305" s="460" t="s">
        <v>696</v>
      </c>
      <c r="D305" s="463">
        <v>48.003999999999998</v>
      </c>
      <c r="E305" s="463">
        <v>1.73</v>
      </c>
    </row>
    <row r="306" spans="1:5" x14ac:dyDescent="0.2">
      <c r="A306" s="460"/>
      <c r="B306" s="460"/>
      <c r="C306" s="460" t="s">
        <v>708</v>
      </c>
      <c r="D306" s="463">
        <v>33.808999999999997</v>
      </c>
      <c r="E306" s="463">
        <v>15.345000000000001</v>
      </c>
    </row>
    <row r="307" spans="1:5" x14ac:dyDescent="0.2">
      <c r="A307" s="460"/>
      <c r="B307" s="460"/>
      <c r="C307" s="460" t="s">
        <v>802</v>
      </c>
      <c r="D307" s="463">
        <v>17771.348000000002</v>
      </c>
      <c r="E307" s="463">
        <v>4150.2330000000002</v>
      </c>
    </row>
    <row r="308" spans="1:5" x14ac:dyDescent="0.2">
      <c r="A308" s="460"/>
      <c r="B308" s="460"/>
      <c r="C308" s="460" t="s">
        <v>733</v>
      </c>
      <c r="D308" s="463">
        <v>118.824</v>
      </c>
      <c r="E308" s="463">
        <v>11.265000000000001</v>
      </c>
    </row>
    <row r="309" spans="1:5" x14ac:dyDescent="0.2">
      <c r="A309" s="460"/>
      <c r="B309" s="460"/>
      <c r="C309" s="460" t="s">
        <v>698</v>
      </c>
      <c r="D309" s="463">
        <v>138453.51300000001</v>
      </c>
      <c r="E309" s="463">
        <v>17469.441999999999</v>
      </c>
    </row>
    <row r="310" spans="1:5" x14ac:dyDescent="0.2">
      <c r="A310" s="460"/>
      <c r="B310" s="460"/>
      <c r="C310" s="460" t="s">
        <v>687</v>
      </c>
      <c r="D310" s="463">
        <v>899.93600000000004</v>
      </c>
      <c r="E310" s="463">
        <v>23.149000000000001</v>
      </c>
    </row>
    <row r="311" spans="1:5" x14ac:dyDescent="0.2">
      <c r="A311" s="460"/>
      <c r="B311" s="460"/>
      <c r="C311" s="460" t="s">
        <v>746</v>
      </c>
      <c r="D311" s="463">
        <v>376.84899999999999</v>
      </c>
      <c r="E311" s="463">
        <v>3.512</v>
      </c>
    </row>
    <row r="312" spans="1:5" x14ac:dyDescent="0.2">
      <c r="A312" s="460"/>
      <c r="B312" s="460"/>
      <c r="C312" s="460" t="s">
        <v>748</v>
      </c>
      <c r="D312" s="463">
        <v>6007.4740000000002</v>
      </c>
      <c r="E312" s="463">
        <v>891.7</v>
      </c>
    </row>
    <row r="313" spans="1:5" x14ac:dyDescent="0.2">
      <c r="A313" s="460"/>
      <c r="B313" s="460"/>
      <c r="C313" s="460" t="s">
        <v>808</v>
      </c>
      <c r="D313" s="463">
        <v>103.73399999999999</v>
      </c>
      <c r="E313" s="463">
        <v>4.9580000000000002</v>
      </c>
    </row>
    <row r="314" spans="1:5" x14ac:dyDescent="0.2">
      <c r="A314" s="460"/>
      <c r="B314" s="460"/>
      <c r="C314" s="460" t="s">
        <v>704</v>
      </c>
      <c r="D314" s="463">
        <v>361.99700000000001</v>
      </c>
      <c r="E314" s="463">
        <v>11.73</v>
      </c>
    </row>
    <row r="315" spans="1:5" x14ac:dyDescent="0.2">
      <c r="A315" s="460"/>
      <c r="B315" s="460"/>
      <c r="C315" s="460" t="s">
        <v>718</v>
      </c>
      <c r="D315" s="463">
        <v>75903.786999999997</v>
      </c>
      <c r="E315" s="463">
        <v>11977.248</v>
      </c>
    </row>
    <row r="316" spans="1:5" x14ac:dyDescent="0.2">
      <c r="A316" s="460">
        <v>4602900000</v>
      </c>
      <c r="B316" s="460" t="s">
        <v>763</v>
      </c>
      <c r="C316" s="460" t="s">
        <v>802</v>
      </c>
      <c r="D316" s="463">
        <v>43865.89</v>
      </c>
      <c r="E316" s="463">
        <v>8846.91</v>
      </c>
    </row>
    <row r="317" spans="1:5" x14ac:dyDescent="0.2">
      <c r="A317" s="460"/>
      <c r="B317" s="460"/>
      <c r="C317" s="460" t="s">
        <v>698</v>
      </c>
      <c r="D317" s="463">
        <v>82441.353000000003</v>
      </c>
      <c r="E317" s="463">
        <v>10081.798000000001</v>
      </c>
    </row>
    <row r="318" spans="1:5" x14ac:dyDescent="0.2">
      <c r="A318" s="460"/>
      <c r="B318" s="460"/>
      <c r="C318" s="460" t="s">
        <v>689</v>
      </c>
      <c r="D318" s="463">
        <v>175.50299999999999</v>
      </c>
      <c r="E318" s="463">
        <v>4.5860000000000003</v>
      </c>
    </row>
    <row r="319" spans="1:5" x14ac:dyDescent="0.2">
      <c r="A319" s="460"/>
      <c r="B319" s="460"/>
      <c r="C319" s="460" t="s">
        <v>687</v>
      </c>
      <c r="D319" s="463">
        <v>1719.8779999999999</v>
      </c>
      <c r="E319" s="463">
        <v>215.21700000000001</v>
      </c>
    </row>
    <row r="320" spans="1:5" x14ac:dyDescent="0.2">
      <c r="A320" s="460"/>
      <c r="B320" s="460"/>
      <c r="C320" s="460" t="s">
        <v>748</v>
      </c>
      <c r="D320" s="463">
        <v>1773.6610000000001</v>
      </c>
      <c r="E320" s="463">
        <v>72.093999999999994</v>
      </c>
    </row>
    <row r="321" spans="1:5" x14ac:dyDescent="0.2">
      <c r="A321" s="460"/>
      <c r="B321" s="460"/>
      <c r="C321" s="460" t="s">
        <v>712</v>
      </c>
      <c r="D321" s="463">
        <v>101.93300000000001</v>
      </c>
      <c r="E321" s="463">
        <v>0.67600000000000005</v>
      </c>
    </row>
    <row r="322" spans="1:5" x14ac:dyDescent="0.2">
      <c r="A322" s="460"/>
      <c r="B322" s="460"/>
      <c r="C322" s="460" t="s">
        <v>1118</v>
      </c>
      <c r="D322" s="463">
        <v>3628.9830000000002</v>
      </c>
      <c r="E322" s="463">
        <v>200.53299999999999</v>
      </c>
    </row>
    <row r="323" spans="1:5" x14ac:dyDescent="0.2">
      <c r="A323" s="460"/>
      <c r="B323" s="460"/>
      <c r="C323" s="460" t="s">
        <v>806</v>
      </c>
      <c r="D323" s="463">
        <v>9.0939999999999994</v>
      </c>
      <c r="E323" s="463">
        <v>1.421</v>
      </c>
    </row>
    <row r="324" spans="1:5" x14ac:dyDescent="0.2">
      <c r="A324" s="460"/>
      <c r="B324" s="460"/>
      <c r="C324" s="460" t="s">
        <v>718</v>
      </c>
      <c r="D324" s="463">
        <v>5870.7070000000003</v>
      </c>
      <c r="E324" s="463">
        <v>989.60500000000002</v>
      </c>
    </row>
    <row r="325" spans="1:5" x14ac:dyDescent="0.2">
      <c r="A325" s="460">
        <v>4823610000</v>
      </c>
      <c r="B325" s="460" t="s">
        <v>849</v>
      </c>
      <c r="C325" s="460" t="s">
        <v>692</v>
      </c>
      <c r="D325" s="463">
        <v>1156.02</v>
      </c>
      <c r="E325" s="463">
        <v>100</v>
      </c>
    </row>
    <row r="326" spans="1:5" x14ac:dyDescent="0.2">
      <c r="A326" s="460"/>
      <c r="B326" s="460"/>
      <c r="C326" s="460" t="s">
        <v>698</v>
      </c>
      <c r="D326" s="463">
        <v>7505.4260000000004</v>
      </c>
      <c r="E326" s="463">
        <v>801.47400000000005</v>
      </c>
    </row>
    <row r="327" spans="1:5" x14ac:dyDescent="0.2">
      <c r="A327" s="460"/>
      <c r="B327" s="460"/>
      <c r="C327" s="460" t="s">
        <v>695</v>
      </c>
      <c r="D327" s="463">
        <v>2105.5540000000001</v>
      </c>
      <c r="E327" s="463">
        <v>37.747999999999998</v>
      </c>
    </row>
    <row r="328" spans="1:5" x14ac:dyDescent="0.2">
      <c r="A328" s="460"/>
      <c r="B328" s="460"/>
      <c r="C328" s="460" t="s">
        <v>717</v>
      </c>
      <c r="D328" s="463">
        <v>2152.98</v>
      </c>
      <c r="E328" s="463">
        <v>330</v>
      </c>
    </row>
    <row r="329" spans="1:5" x14ac:dyDescent="0.2">
      <c r="A329" s="460"/>
      <c r="B329" s="460"/>
      <c r="C329" s="460"/>
      <c r="D329" s="463"/>
      <c r="E329" s="463"/>
    </row>
    <row r="330" spans="1:5" s="334" customFormat="1" ht="12.75" customHeight="1" x14ac:dyDescent="0.2">
      <c r="A330" s="571" t="s">
        <v>985</v>
      </c>
      <c r="B330" s="572"/>
      <c r="C330" s="573"/>
      <c r="D330" s="574"/>
      <c r="E330" s="574" t="s">
        <v>1578</v>
      </c>
    </row>
    <row r="331" spans="1:5" x14ac:dyDescent="0.2">
      <c r="A331" s="460"/>
      <c r="B331" s="495" t="s">
        <v>1322</v>
      </c>
      <c r="C331" s="460"/>
      <c r="D331" s="496">
        <f>SUM(D332:D392)</f>
        <v>2798286.6120000007</v>
      </c>
      <c r="E331" s="496">
        <f>SUM(E332:E392)</f>
        <v>866142.61700000009</v>
      </c>
    </row>
    <row r="332" spans="1:5" x14ac:dyDescent="0.2">
      <c r="A332" s="460">
        <v>9401510000</v>
      </c>
      <c r="B332" s="460" t="s">
        <v>1046</v>
      </c>
      <c r="C332" s="460" t="s">
        <v>733</v>
      </c>
      <c r="D332" s="463">
        <v>3264.3670000000002</v>
      </c>
      <c r="E332" s="463">
        <v>215.292</v>
      </c>
    </row>
    <row r="333" spans="1:5" x14ac:dyDescent="0.2">
      <c r="A333" s="460"/>
      <c r="B333" s="460"/>
      <c r="C333" s="460" t="s">
        <v>698</v>
      </c>
      <c r="D333" s="463">
        <v>7412.9359999999997</v>
      </c>
      <c r="E333" s="463">
        <v>1118.681</v>
      </c>
    </row>
    <row r="334" spans="1:5" x14ac:dyDescent="0.2">
      <c r="A334" s="460"/>
      <c r="B334" s="460"/>
      <c r="C334" s="460" t="s">
        <v>689</v>
      </c>
      <c r="D334" s="463">
        <v>597.73400000000004</v>
      </c>
      <c r="E334" s="463">
        <v>38.347999999999999</v>
      </c>
    </row>
    <row r="335" spans="1:5" x14ac:dyDescent="0.2">
      <c r="A335" s="460"/>
      <c r="B335" s="460"/>
      <c r="C335" s="460" t="s">
        <v>687</v>
      </c>
      <c r="D335" s="463">
        <v>1294.1489999999999</v>
      </c>
      <c r="E335" s="463">
        <v>125.42100000000001</v>
      </c>
    </row>
    <row r="336" spans="1:5" x14ac:dyDescent="0.2">
      <c r="A336" s="460"/>
      <c r="B336" s="460"/>
      <c r="C336" s="460" t="s">
        <v>701</v>
      </c>
      <c r="D336" s="463">
        <v>6255.78</v>
      </c>
      <c r="E336" s="463">
        <v>521.20000000000005</v>
      </c>
    </row>
    <row r="337" spans="1:5" x14ac:dyDescent="0.2">
      <c r="A337" s="460"/>
      <c r="B337" s="460"/>
      <c r="C337" s="460" t="s">
        <v>746</v>
      </c>
      <c r="D337" s="463">
        <v>9.8170000000000002</v>
      </c>
      <c r="E337" s="463">
        <v>2.2069999999999999</v>
      </c>
    </row>
    <row r="338" spans="1:5" x14ac:dyDescent="0.2">
      <c r="A338" s="460"/>
      <c r="B338" s="460"/>
      <c r="C338" s="460" t="s">
        <v>748</v>
      </c>
      <c r="D338" s="463">
        <v>158321.33499999999</v>
      </c>
      <c r="E338" s="463">
        <v>23739.330999999998</v>
      </c>
    </row>
    <row r="339" spans="1:5" x14ac:dyDescent="0.2">
      <c r="A339" s="460">
        <v>9401590000</v>
      </c>
      <c r="B339" s="460" t="s">
        <v>762</v>
      </c>
      <c r="C339" s="460" t="s">
        <v>707</v>
      </c>
      <c r="D339" s="463">
        <v>181.08199999999999</v>
      </c>
      <c r="E339" s="463">
        <v>3.12</v>
      </c>
    </row>
    <row r="340" spans="1:5" x14ac:dyDescent="0.2">
      <c r="A340" s="460"/>
      <c r="B340" s="460"/>
      <c r="C340" s="460" t="s">
        <v>698</v>
      </c>
      <c r="D340" s="463">
        <v>27252.620999999999</v>
      </c>
      <c r="E340" s="463">
        <v>3481.1619999999998</v>
      </c>
    </row>
    <row r="341" spans="1:5" x14ac:dyDescent="0.2">
      <c r="A341" s="460"/>
      <c r="B341" s="460"/>
      <c r="C341" s="460" t="s">
        <v>705</v>
      </c>
      <c r="D341" s="463">
        <v>4339.25</v>
      </c>
      <c r="E341" s="463">
        <v>291.60000000000002</v>
      </c>
    </row>
    <row r="342" spans="1:5" x14ac:dyDescent="0.2">
      <c r="A342" s="460"/>
      <c r="B342" s="460"/>
      <c r="C342" s="460" t="s">
        <v>689</v>
      </c>
      <c r="D342" s="463">
        <v>6341.1710000000003</v>
      </c>
      <c r="E342" s="463">
        <v>350.03500000000003</v>
      </c>
    </row>
    <row r="343" spans="1:5" x14ac:dyDescent="0.2">
      <c r="A343" s="460"/>
      <c r="B343" s="460"/>
      <c r="C343" s="460" t="s">
        <v>687</v>
      </c>
      <c r="D343" s="463">
        <v>4174.8530000000001</v>
      </c>
      <c r="E343" s="463">
        <v>146.31299999999999</v>
      </c>
    </row>
    <row r="344" spans="1:5" x14ac:dyDescent="0.2">
      <c r="A344" s="460"/>
      <c r="B344" s="460"/>
      <c r="C344" s="460" t="s">
        <v>693</v>
      </c>
      <c r="D344" s="463">
        <v>1250.0730000000001</v>
      </c>
      <c r="E344" s="463">
        <v>262.08499999999998</v>
      </c>
    </row>
    <row r="345" spans="1:5" x14ac:dyDescent="0.2">
      <c r="A345" s="460"/>
      <c r="B345" s="460"/>
      <c r="C345" s="460" t="s">
        <v>712</v>
      </c>
      <c r="D345" s="463">
        <v>2763.2089999999998</v>
      </c>
      <c r="E345" s="463">
        <v>41.301000000000002</v>
      </c>
    </row>
    <row r="346" spans="1:5" x14ac:dyDescent="0.2">
      <c r="A346" s="460"/>
      <c r="B346" s="460"/>
      <c r="C346" s="460" t="s">
        <v>691</v>
      </c>
      <c r="D346" s="463">
        <v>11844.918</v>
      </c>
      <c r="E346" s="463">
        <v>190.50200000000001</v>
      </c>
    </row>
    <row r="347" spans="1:5" x14ac:dyDescent="0.2">
      <c r="A347" s="460"/>
      <c r="B347" s="460"/>
      <c r="C347" s="460" t="s">
        <v>718</v>
      </c>
      <c r="D347" s="463">
        <v>46.201000000000001</v>
      </c>
      <c r="E347" s="463">
        <v>4.0739999999999998</v>
      </c>
    </row>
    <row r="348" spans="1:5" x14ac:dyDescent="0.2">
      <c r="A348" s="460">
        <v>9403810000</v>
      </c>
      <c r="B348" s="460" t="s">
        <v>1047</v>
      </c>
      <c r="C348" s="460" t="s">
        <v>698</v>
      </c>
      <c r="D348" s="463">
        <v>92768.562000000005</v>
      </c>
      <c r="E348" s="463">
        <v>20725.587</v>
      </c>
    </row>
    <row r="349" spans="1:5" x14ac:dyDescent="0.2">
      <c r="A349" s="460"/>
      <c r="B349" s="460"/>
      <c r="C349" s="460" t="s">
        <v>689</v>
      </c>
      <c r="D349" s="463">
        <v>11166.93</v>
      </c>
      <c r="E349" s="463">
        <v>968.98800000000006</v>
      </c>
    </row>
    <row r="350" spans="1:5" x14ac:dyDescent="0.2">
      <c r="A350" s="460"/>
      <c r="B350" s="460"/>
      <c r="C350" s="460" t="s">
        <v>746</v>
      </c>
      <c r="D350" s="463">
        <v>368.44600000000003</v>
      </c>
      <c r="E350" s="463">
        <v>33.195</v>
      </c>
    </row>
    <row r="351" spans="1:5" x14ac:dyDescent="0.2">
      <c r="A351" s="460"/>
      <c r="B351" s="460"/>
      <c r="C351" s="460" t="s">
        <v>748</v>
      </c>
      <c r="D351" s="463">
        <v>83127.899999999994</v>
      </c>
      <c r="E351" s="463">
        <v>14382.308999999999</v>
      </c>
    </row>
    <row r="352" spans="1:5" x14ac:dyDescent="0.2">
      <c r="A352" s="460">
        <v>9403890000</v>
      </c>
      <c r="B352" s="460" t="s">
        <v>761</v>
      </c>
      <c r="C352" s="460" t="s">
        <v>707</v>
      </c>
      <c r="D352" s="463">
        <v>51967.481</v>
      </c>
      <c r="E352" s="463">
        <v>3879.1640000000002</v>
      </c>
    </row>
    <row r="353" spans="1:5" x14ac:dyDescent="0.2">
      <c r="A353" s="460"/>
      <c r="B353" s="460"/>
      <c r="C353" s="460" t="s">
        <v>741</v>
      </c>
      <c r="D353" s="463">
        <v>238.89</v>
      </c>
      <c r="E353" s="463">
        <v>23.18</v>
      </c>
    </row>
    <row r="354" spans="1:5" x14ac:dyDescent="0.2">
      <c r="A354" s="460"/>
      <c r="B354" s="460"/>
      <c r="C354" s="460" t="s">
        <v>706</v>
      </c>
      <c r="D354" s="463">
        <v>16275.028</v>
      </c>
      <c r="E354" s="463">
        <v>545.25400000000002</v>
      </c>
    </row>
    <row r="355" spans="1:5" x14ac:dyDescent="0.2">
      <c r="A355" s="460"/>
      <c r="B355" s="460"/>
      <c r="C355" s="460" t="s">
        <v>729</v>
      </c>
      <c r="D355" s="463">
        <v>14000.453</v>
      </c>
      <c r="E355" s="463">
        <v>6526.2</v>
      </c>
    </row>
    <row r="356" spans="1:5" x14ac:dyDescent="0.2">
      <c r="A356" s="460"/>
      <c r="B356" s="460"/>
      <c r="C356" s="460" t="s">
        <v>733</v>
      </c>
      <c r="D356" s="463">
        <v>885.27499999999998</v>
      </c>
      <c r="E356" s="463">
        <v>62.384</v>
      </c>
    </row>
    <row r="357" spans="1:5" x14ac:dyDescent="0.2">
      <c r="A357" s="460"/>
      <c r="B357" s="460"/>
      <c r="C357" s="460" t="s">
        <v>726</v>
      </c>
      <c r="D357" s="463">
        <v>105.55</v>
      </c>
      <c r="E357" s="463">
        <v>930</v>
      </c>
    </row>
    <row r="358" spans="1:5" x14ac:dyDescent="0.2">
      <c r="A358" s="460"/>
      <c r="B358" s="460"/>
      <c r="C358" s="460" t="s">
        <v>697</v>
      </c>
      <c r="D358" s="463">
        <v>574.255</v>
      </c>
      <c r="E358" s="463">
        <v>5120</v>
      </c>
    </row>
    <row r="359" spans="1:5" x14ac:dyDescent="0.2">
      <c r="A359" s="460"/>
      <c r="B359" s="460"/>
      <c r="C359" s="460" t="s">
        <v>692</v>
      </c>
      <c r="D359" s="463">
        <v>17597.852999999999</v>
      </c>
      <c r="E359" s="463">
        <v>2593.6559999999999</v>
      </c>
    </row>
    <row r="360" spans="1:5" x14ac:dyDescent="0.2">
      <c r="A360" s="460"/>
      <c r="B360" s="460"/>
      <c r="C360" s="460" t="s">
        <v>698</v>
      </c>
      <c r="D360" s="463">
        <v>1338501.5449999999</v>
      </c>
      <c r="E360" s="463">
        <v>630578.70700000005</v>
      </c>
    </row>
    <row r="361" spans="1:5" x14ac:dyDescent="0.2">
      <c r="A361" s="460"/>
      <c r="B361" s="460"/>
      <c r="C361" s="460" t="s">
        <v>695</v>
      </c>
      <c r="D361" s="463">
        <v>13725.987999999999</v>
      </c>
      <c r="E361" s="463">
        <v>1926.48</v>
      </c>
    </row>
    <row r="362" spans="1:5" x14ac:dyDescent="0.2">
      <c r="A362" s="460"/>
      <c r="B362" s="460"/>
      <c r="C362" s="460" t="s">
        <v>705</v>
      </c>
      <c r="D362" s="463">
        <v>36348.841</v>
      </c>
      <c r="E362" s="463">
        <v>1233</v>
      </c>
    </row>
    <row r="363" spans="1:5" x14ac:dyDescent="0.2">
      <c r="A363" s="460"/>
      <c r="B363" s="460"/>
      <c r="C363" s="460" t="s">
        <v>811</v>
      </c>
      <c r="D363" s="463">
        <v>19529.921999999999</v>
      </c>
      <c r="E363" s="463">
        <v>690</v>
      </c>
    </row>
    <row r="364" spans="1:5" x14ac:dyDescent="0.2">
      <c r="A364" s="460"/>
      <c r="B364" s="460"/>
      <c r="C364" s="460" t="s">
        <v>710</v>
      </c>
      <c r="D364" s="463">
        <v>1648.7829999999999</v>
      </c>
      <c r="E364" s="463">
        <v>180.25</v>
      </c>
    </row>
    <row r="365" spans="1:5" x14ac:dyDescent="0.2">
      <c r="A365" s="460"/>
      <c r="B365" s="460"/>
      <c r="C365" s="460" t="s">
        <v>700</v>
      </c>
      <c r="D365" s="463">
        <v>1839.172</v>
      </c>
      <c r="E365" s="463">
        <v>124.06100000000001</v>
      </c>
    </row>
    <row r="366" spans="1:5" s="334" customFormat="1" ht="12.75" customHeight="1" x14ac:dyDescent="0.2">
      <c r="A366" s="571" t="s">
        <v>985</v>
      </c>
      <c r="B366" s="572"/>
      <c r="C366" s="573"/>
      <c r="D366" s="574"/>
      <c r="E366" s="574" t="s">
        <v>1578</v>
      </c>
    </row>
    <row r="367" spans="1:5" x14ac:dyDescent="0.2">
      <c r="A367" s="460"/>
      <c r="B367" s="460"/>
      <c r="C367" s="460" t="s">
        <v>803</v>
      </c>
      <c r="D367" s="463">
        <v>10702.191999999999</v>
      </c>
      <c r="E367" s="463">
        <v>1300.5530000000001</v>
      </c>
    </row>
    <row r="368" spans="1:5" x14ac:dyDescent="0.2">
      <c r="A368" s="460"/>
      <c r="B368" s="460"/>
      <c r="C368" s="460" t="s">
        <v>689</v>
      </c>
      <c r="D368" s="463">
        <v>91318.15</v>
      </c>
      <c r="E368" s="463">
        <v>16801.819</v>
      </c>
    </row>
    <row r="369" spans="1:5" x14ac:dyDescent="0.2">
      <c r="A369" s="460"/>
      <c r="B369" s="460"/>
      <c r="C369" s="460" t="s">
        <v>687</v>
      </c>
      <c r="D369" s="463">
        <v>155667.19699999999</v>
      </c>
      <c r="E369" s="463">
        <v>13446.546</v>
      </c>
    </row>
    <row r="370" spans="1:5" x14ac:dyDescent="0.2">
      <c r="A370" s="460"/>
      <c r="B370" s="460"/>
      <c r="C370" s="460" t="s">
        <v>701</v>
      </c>
      <c r="D370" s="463">
        <v>7608.5150000000003</v>
      </c>
      <c r="E370" s="463">
        <v>244.39599999999999</v>
      </c>
    </row>
    <row r="371" spans="1:5" x14ac:dyDescent="0.2">
      <c r="A371" s="460"/>
      <c r="B371" s="460"/>
      <c r="C371" s="460" t="s">
        <v>693</v>
      </c>
      <c r="D371" s="463">
        <v>20440.362000000001</v>
      </c>
      <c r="E371" s="463">
        <v>532.274</v>
      </c>
    </row>
    <row r="372" spans="1:5" x14ac:dyDescent="0.2">
      <c r="A372" s="460"/>
      <c r="B372" s="460"/>
      <c r="C372" s="460" t="s">
        <v>720</v>
      </c>
      <c r="D372" s="463">
        <v>9.7490000000000006</v>
      </c>
      <c r="E372" s="463">
        <v>0.56999999999999995</v>
      </c>
    </row>
    <row r="373" spans="1:5" x14ac:dyDescent="0.2">
      <c r="A373" s="460"/>
      <c r="B373" s="460"/>
      <c r="C373" s="460" t="s">
        <v>746</v>
      </c>
      <c r="D373" s="463">
        <v>12438.102999999999</v>
      </c>
      <c r="E373" s="463">
        <v>1788.3630000000001</v>
      </c>
    </row>
    <row r="374" spans="1:5" x14ac:dyDescent="0.2">
      <c r="A374" s="460"/>
      <c r="B374" s="460"/>
      <c r="C374" s="460" t="s">
        <v>748</v>
      </c>
      <c r="D374" s="463">
        <v>44273.64</v>
      </c>
      <c r="E374" s="463">
        <v>5955.6540000000005</v>
      </c>
    </row>
    <row r="375" spans="1:5" x14ac:dyDescent="0.2">
      <c r="A375" s="460"/>
      <c r="B375" s="460"/>
      <c r="C375" s="460" t="s">
        <v>712</v>
      </c>
      <c r="D375" s="463">
        <v>291840.55300000001</v>
      </c>
      <c r="E375" s="463">
        <v>46194.322999999997</v>
      </c>
    </row>
    <row r="376" spans="1:5" x14ac:dyDescent="0.2">
      <c r="A376" s="460"/>
      <c r="B376" s="460"/>
      <c r="C376" s="460" t="s">
        <v>702</v>
      </c>
      <c r="D376" s="463">
        <v>259.084</v>
      </c>
      <c r="E376" s="463">
        <v>13.000999999999999</v>
      </c>
    </row>
    <row r="377" spans="1:5" x14ac:dyDescent="0.2">
      <c r="A377" s="460"/>
      <c r="B377" s="460"/>
      <c r="C377" s="460" t="s">
        <v>713</v>
      </c>
      <c r="D377" s="463">
        <v>99329.664999999994</v>
      </c>
      <c r="E377" s="463">
        <v>31558.478999999999</v>
      </c>
    </row>
    <row r="378" spans="1:5" x14ac:dyDescent="0.2">
      <c r="A378" s="460"/>
      <c r="B378" s="460"/>
      <c r="C378" s="460" t="s">
        <v>688</v>
      </c>
      <c r="D378" s="463">
        <v>9452.4850000000006</v>
      </c>
      <c r="E378" s="463">
        <v>430.15899999999999</v>
      </c>
    </row>
    <row r="379" spans="1:5" x14ac:dyDescent="0.2">
      <c r="A379" s="460"/>
      <c r="B379" s="460"/>
      <c r="C379" s="460" t="s">
        <v>722</v>
      </c>
      <c r="D379" s="463">
        <v>73.073999999999998</v>
      </c>
      <c r="E379" s="463">
        <v>70.87</v>
      </c>
    </row>
    <row r="380" spans="1:5" x14ac:dyDescent="0.2">
      <c r="A380" s="460"/>
      <c r="B380" s="460"/>
      <c r="C380" s="460" t="s">
        <v>715</v>
      </c>
      <c r="D380" s="463">
        <v>289.73700000000002</v>
      </c>
      <c r="E380" s="463">
        <v>148.274</v>
      </c>
    </row>
    <row r="381" spans="1:5" x14ac:dyDescent="0.2">
      <c r="A381" s="460"/>
      <c r="B381" s="460"/>
      <c r="C381" s="460" t="s">
        <v>723</v>
      </c>
      <c r="D381" s="463">
        <v>257.767</v>
      </c>
      <c r="E381" s="463">
        <v>3.43</v>
      </c>
    </row>
    <row r="382" spans="1:5" x14ac:dyDescent="0.2">
      <c r="A382" s="460"/>
      <c r="B382" s="460"/>
      <c r="C382" s="460" t="s">
        <v>724</v>
      </c>
      <c r="D382" s="463">
        <v>8776.8179999999993</v>
      </c>
      <c r="E382" s="463">
        <v>2101.462</v>
      </c>
    </row>
    <row r="383" spans="1:5" x14ac:dyDescent="0.2">
      <c r="A383" s="460"/>
      <c r="B383" s="460"/>
      <c r="C383" s="460" t="s">
        <v>719</v>
      </c>
      <c r="D383" s="463">
        <v>1445.799</v>
      </c>
      <c r="E383" s="463">
        <v>100.005</v>
      </c>
    </row>
    <row r="384" spans="1:5" x14ac:dyDescent="0.2">
      <c r="A384" s="460"/>
      <c r="B384" s="460"/>
      <c r="C384" s="460" t="s">
        <v>691</v>
      </c>
      <c r="D384" s="463">
        <v>21746.563999999998</v>
      </c>
      <c r="E384" s="463">
        <v>1505.4760000000001</v>
      </c>
    </row>
    <row r="385" spans="1:5" x14ac:dyDescent="0.2">
      <c r="A385" s="460"/>
      <c r="B385" s="460"/>
      <c r="C385" s="460" t="s">
        <v>743</v>
      </c>
      <c r="D385" s="463">
        <v>866.09799999999996</v>
      </c>
      <c r="E385" s="463">
        <v>67.495999999999995</v>
      </c>
    </row>
    <row r="386" spans="1:5" x14ac:dyDescent="0.2">
      <c r="A386" s="460"/>
      <c r="B386" s="460"/>
      <c r="C386" s="460" t="s">
        <v>716</v>
      </c>
      <c r="D386" s="463">
        <v>305.19900000000001</v>
      </c>
      <c r="E386" s="463">
        <v>9.44</v>
      </c>
    </row>
    <row r="387" spans="1:5" x14ac:dyDescent="0.2">
      <c r="A387" s="460"/>
      <c r="B387" s="460"/>
      <c r="C387" s="460" t="s">
        <v>749</v>
      </c>
      <c r="D387" s="463">
        <v>5460.2049999999999</v>
      </c>
      <c r="E387" s="463">
        <v>67.501999999999995</v>
      </c>
    </row>
    <row r="388" spans="1:5" x14ac:dyDescent="0.2">
      <c r="A388" s="460"/>
      <c r="B388" s="460"/>
      <c r="C388" s="460" t="s">
        <v>806</v>
      </c>
      <c r="D388" s="463">
        <v>4659.0439999999999</v>
      </c>
      <c r="E388" s="463">
        <v>93</v>
      </c>
    </row>
    <row r="389" spans="1:5" x14ac:dyDescent="0.2">
      <c r="A389" s="460"/>
      <c r="B389" s="460"/>
      <c r="C389" s="460" t="s">
        <v>717</v>
      </c>
      <c r="D389" s="463">
        <v>39112.423000000003</v>
      </c>
      <c r="E389" s="463">
        <v>17209.996999999999</v>
      </c>
    </row>
    <row r="390" spans="1:5" x14ac:dyDescent="0.2">
      <c r="A390" s="460"/>
      <c r="B390" s="460"/>
      <c r="C390" s="460" t="s">
        <v>737</v>
      </c>
      <c r="D390" s="463">
        <v>1534.7739999999999</v>
      </c>
      <c r="E390" s="463">
        <v>430.8</v>
      </c>
    </row>
    <row r="391" spans="1:5" x14ac:dyDescent="0.2">
      <c r="A391" s="460"/>
      <c r="B391" s="460"/>
      <c r="C391" s="460" t="s">
        <v>807</v>
      </c>
      <c r="D391" s="463">
        <v>252.81299999999999</v>
      </c>
      <c r="E391" s="463">
        <v>25.202000000000002</v>
      </c>
    </row>
    <row r="392" spans="1:5" ht="13.5" thickBot="1" x14ac:dyDescent="0.25">
      <c r="A392" s="460"/>
      <c r="B392" s="460"/>
      <c r="C392" s="460" t="s">
        <v>718</v>
      </c>
      <c r="D392" s="463">
        <v>34146.232000000004</v>
      </c>
      <c r="E392" s="463">
        <v>4990.4390000000003</v>
      </c>
    </row>
    <row r="393" spans="1:5" ht="13.5" thickBot="1" x14ac:dyDescent="0.25">
      <c r="A393" s="328" t="s">
        <v>682</v>
      </c>
      <c r="B393" s="320"/>
      <c r="C393" s="372"/>
      <c r="D393" s="323">
        <f>SUM(D7,D13,D17,D34,D92,D190,D197,D199,D201,D233,D238,D248,D281,D331)</f>
        <v>63830820.090000004</v>
      </c>
      <c r="E393" s="323">
        <f>SUM(E7,E13,E17,E34,E92,E190,E197,E199,E201,E233,E238,E248,E281,E331)</f>
        <v>25966664.677999996</v>
      </c>
    </row>
    <row r="394" spans="1:5" x14ac:dyDescent="0.2">
      <c r="A394" s="481" t="s">
        <v>683</v>
      </c>
      <c r="B394" s="475"/>
      <c r="C394" s="482"/>
      <c r="D394" s="482"/>
    </row>
    <row r="395" spans="1:5" x14ac:dyDescent="0.2">
      <c r="A395" s="483" t="s">
        <v>985</v>
      </c>
      <c r="B395" s="313"/>
      <c r="C395" s="313"/>
      <c r="D395" s="313"/>
    </row>
  </sheetData>
  <mergeCells count="1">
    <mergeCell ref="B3:D3"/>
  </mergeCells>
  <pageMargins left="0.59055118110236227" right="0.59055118110236227" top="0.59055118110236227" bottom="0.59055118110236227" header="0.31496062992125984" footer="0.39370078740157483"/>
  <pageSetup paperSize="9" orientation="landscape" r:id="rId1"/>
  <headerFooter>
    <oddFooter xml:space="preserve">&amp;R&amp;8&amp;P+185 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3">
    <tabColor rgb="FF92D050"/>
  </sheetPr>
  <dimension ref="A1:D71"/>
  <sheetViews>
    <sheetView tabSelected="1" topLeftCell="A30" workbookViewId="0">
      <selection activeCell="B52" sqref="B52"/>
    </sheetView>
  </sheetViews>
  <sheetFormatPr baseColWidth="10" defaultRowHeight="12.75" x14ac:dyDescent="0.2"/>
  <cols>
    <col min="1" max="1" width="13.85546875" customWidth="1"/>
    <col min="2" max="2" width="85.140625" customWidth="1"/>
    <col min="3" max="3" width="15.5703125" customWidth="1"/>
    <col min="4" max="4" width="16.140625" customWidth="1"/>
  </cols>
  <sheetData>
    <row r="1" spans="1:4" x14ac:dyDescent="0.2">
      <c r="A1" s="470" t="s">
        <v>952</v>
      </c>
      <c r="B1" s="471"/>
      <c r="C1" s="472"/>
      <c r="D1" s="486"/>
    </row>
    <row r="2" spans="1:4" ht="9" customHeight="1" x14ac:dyDescent="0.2">
      <c r="A2" s="473"/>
      <c r="B2" s="474"/>
      <c r="C2" s="474"/>
      <c r="D2" s="485"/>
    </row>
    <row r="3" spans="1:4" x14ac:dyDescent="0.2">
      <c r="A3" s="487" t="s">
        <v>510</v>
      </c>
      <c r="B3" s="621" t="s">
        <v>1249</v>
      </c>
      <c r="C3" s="621"/>
      <c r="D3" s="621"/>
    </row>
    <row r="4" spans="1:4" ht="6" customHeight="1" x14ac:dyDescent="0.2">
      <c r="A4" s="488"/>
      <c r="B4" s="314"/>
      <c r="C4" s="313"/>
      <c r="D4" s="313"/>
    </row>
    <row r="5" spans="1:4" x14ac:dyDescent="0.2">
      <c r="A5" s="464" t="s">
        <v>565</v>
      </c>
      <c r="B5" s="465" t="s">
        <v>566</v>
      </c>
      <c r="C5" s="466" t="s">
        <v>790</v>
      </c>
      <c r="D5" s="467" t="s">
        <v>568</v>
      </c>
    </row>
    <row r="6" spans="1:4" s="31" customFormat="1" ht="6.75" customHeight="1" x14ac:dyDescent="0.2">
      <c r="A6" s="517"/>
      <c r="B6" s="517"/>
      <c r="C6" s="518"/>
      <c r="D6" s="518"/>
    </row>
    <row r="7" spans="1:4" x14ac:dyDescent="0.2">
      <c r="A7" s="460">
        <v>511991000</v>
      </c>
      <c r="B7" s="460" t="s">
        <v>760</v>
      </c>
      <c r="C7" s="460">
        <v>6622328.8470000001</v>
      </c>
      <c r="D7" s="460">
        <v>175222.11</v>
      </c>
    </row>
    <row r="8" spans="1:4" x14ac:dyDescent="0.2">
      <c r="A8" s="460">
        <v>602901000</v>
      </c>
      <c r="B8" s="460" t="s">
        <v>988</v>
      </c>
      <c r="C8" s="460">
        <v>129804.13</v>
      </c>
      <c r="D8" s="460">
        <v>3008.0320000000002</v>
      </c>
    </row>
    <row r="9" spans="1:4" x14ac:dyDescent="0.2">
      <c r="A9" s="460">
        <v>801210000</v>
      </c>
      <c r="B9" s="460" t="s">
        <v>759</v>
      </c>
      <c r="C9" s="460">
        <v>5474916.2819999997</v>
      </c>
      <c r="D9" s="460">
        <v>4342027</v>
      </c>
    </row>
    <row r="10" spans="1:4" x14ac:dyDescent="0.2">
      <c r="A10" s="460">
        <v>801220000</v>
      </c>
      <c r="B10" s="460" t="s">
        <v>758</v>
      </c>
      <c r="C10" s="460">
        <v>478754.44</v>
      </c>
      <c r="D10" s="460">
        <v>67680</v>
      </c>
    </row>
    <row r="11" spans="1:4" x14ac:dyDescent="0.2">
      <c r="A11" s="460">
        <v>801320000</v>
      </c>
      <c r="B11" s="460" t="s">
        <v>1115</v>
      </c>
      <c r="C11" s="460">
        <v>1149254.03</v>
      </c>
      <c r="D11" s="460">
        <v>127030.41</v>
      </c>
    </row>
    <row r="12" spans="1:4" x14ac:dyDescent="0.2">
      <c r="A12" s="460">
        <v>802129000</v>
      </c>
      <c r="B12" s="460" t="s">
        <v>757</v>
      </c>
      <c r="C12" s="460">
        <v>5646005.1879999992</v>
      </c>
      <c r="D12" s="460">
        <v>798398.33799999999</v>
      </c>
    </row>
    <row r="13" spans="1:4" x14ac:dyDescent="0.2">
      <c r="A13" s="460">
        <v>802310000</v>
      </c>
      <c r="B13" s="460" t="s">
        <v>756</v>
      </c>
      <c r="C13" s="460">
        <v>1200473.719</v>
      </c>
      <c r="D13" s="460">
        <v>339395</v>
      </c>
    </row>
    <row r="14" spans="1:4" x14ac:dyDescent="0.2">
      <c r="A14" s="460">
        <v>802320000</v>
      </c>
      <c r="B14" s="460" t="s">
        <v>755</v>
      </c>
      <c r="C14" s="460">
        <v>692828.54</v>
      </c>
      <c r="D14" s="460">
        <v>88400</v>
      </c>
    </row>
    <row r="15" spans="1:4" x14ac:dyDescent="0.2">
      <c r="A15" s="460">
        <v>802900000</v>
      </c>
      <c r="B15" s="460" t="s">
        <v>989</v>
      </c>
      <c r="C15" s="460">
        <v>1431024.787</v>
      </c>
      <c r="D15" s="460">
        <v>98231.623999999996</v>
      </c>
    </row>
    <row r="16" spans="1:4" x14ac:dyDescent="0.2">
      <c r="A16" s="460">
        <v>1209300000</v>
      </c>
      <c r="B16" s="460" t="s">
        <v>789</v>
      </c>
      <c r="C16" s="460">
        <v>342143.50599999999</v>
      </c>
      <c r="D16" s="460">
        <v>142.98400000000001</v>
      </c>
    </row>
    <row r="17" spans="1:4" x14ac:dyDescent="0.2">
      <c r="A17" s="460">
        <v>1209991000</v>
      </c>
      <c r="B17" s="460" t="s">
        <v>853</v>
      </c>
      <c r="C17" s="460">
        <v>1326138.2979999997</v>
      </c>
      <c r="D17" s="460">
        <v>33650.175999999999</v>
      </c>
    </row>
    <row r="18" spans="1:4" x14ac:dyDescent="0.2">
      <c r="A18" s="460">
        <v>1209999000</v>
      </c>
      <c r="B18" s="460" t="s">
        <v>788</v>
      </c>
      <c r="C18" s="460">
        <v>1088117.7689999999</v>
      </c>
      <c r="D18" s="460">
        <v>57467.648000000001</v>
      </c>
    </row>
    <row r="19" spans="1:4" x14ac:dyDescent="0.2">
      <c r="A19" s="460">
        <v>1211909090</v>
      </c>
      <c r="B19" s="460" t="s">
        <v>990</v>
      </c>
      <c r="C19" s="460">
        <v>667671.95599999989</v>
      </c>
      <c r="D19" s="460">
        <v>234042.77100000001</v>
      </c>
    </row>
    <row r="20" spans="1:4" x14ac:dyDescent="0.2">
      <c r="A20" s="460">
        <v>1212920000</v>
      </c>
      <c r="B20" s="460" t="s">
        <v>846</v>
      </c>
      <c r="C20" s="460">
        <v>76336.328000000009</v>
      </c>
      <c r="D20" s="460">
        <v>72095</v>
      </c>
    </row>
    <row r="21" spans="1:4" x14ac:dyDescent="0.2">
      <c r="A21" s="460">
        <v>1301200000</v>
      </c>
      <c r="B21" s="460" t="s">
        <v>787</v>
      </c>
      <c r="C21" s="460">
        <v>375564.02400000003</v>
      </c>
      <c r="D21" s="460">
        <v>65827.930999999997</v>
      </c>
    </row>
    <row r="22" spans="1:4" x14ac:dyDescent="0.2">
      <c r="A22" s="460">
        <v>1301904000</v>
      </c>
      <c r="B22" s="460" t="s">
        <v>786</v>
      </c>
      <c r="C22" s="460">
        <v>18058.401000000002</v>
      </c>
      <c r="D22" s="460">
        <v>250</v>
      </c>
    </row>
    <row r="23" spans="1:4" x14ac:dyDescent="0.2">
      <c r="A23" s="460">
        <v>1301909010</v>
      </c>
      <c r="B23" s="460" t="s">
        <v>785</v>
      </c>
      <c r="C23" s="460">
        <v>16249.810999999998</v>
      </c>
      <c r="D23" s="460">
        <v>3526.366</v>
      </c>
    </row>
    <row r="24" spans="1:4" x14ac:dyDescent="0.2">
      <c r="A24" s="460">
        <v>1301909090</v>
      </c>
      <c r="B24" s="460" t="s">
        <v>784</v>
      </c>
      <c r="C24" s="460">
        <v>29596.554</v>
      </c>
      <c r="D24" s="460">
        <v>1724.5250000000001</v>
      </c>
    </row>
    <row r="25" spans="1:4" x14ac:dyDescent="0.2">
      <c r="A25" s="460">
        <v>1302191900</v>
      </c>
      <c r="B25" s="460" t="s">
        <v>847</v>
      </c>
      <c r="C25" s="460">
        <v>79867.112999999998</v>
      </c>
      <c r="D25" s="460">
        <v>2139.4690000000001</v>
      </c>
    </row>
    <row r="26" spans="1:4" x14ac:dyDescent="0.2">
      <c r="A26" s="460">
        <v>1302199900</v>
      </c>
      <c r="B26" s="460" t="s">
        <v>783</v>
      </c>
      <c r="C26" s="460">
        <v>4544365.051</v>
      </c>
      <c r="D26" s="460">
        <v>269024.549</v>
      </c>
    </row>
    <row r="27" spans="1:4" x14ac:dyDescent="0.2">
      <c r="A27" s="460">
        <v>1302200000</v>
      </c>
      <c r="B27" s="460" t="s">
        <v>782</v>
      </c>
      <c r="C27" s="460">
        <v>3910879.8670000006</v>
      </c>
      <c r="D27" s="460">
        <v>290106.02</v>
      </c>
    </row>
    <row r="28" spans="1:4" x14ac:dyDescent="0.2">
      <c r="A28" s="460">
        <v>1302310000</v>
      </c>
      <c r="B28" s="460" t="s">
        <v>781</v>
      </c>
      <c r="C28" s="460">
        <v>118680.30499999999</v>
      </c>
      <c r="D28" s="460">
        <v>4564.01</v>
      </c>
    </row>
    <row r="29" spans="1:4" x14ac:dyDescent="0.2">
      <c r="A29" s="460">
        <v>1302320000</v>
      </c>
      <c r="B29" s="460" t="s">
        <v>804</v>
      </c>
      <c r="C29" s="460">
        <v>318173.00400000002</v>
      </c>
      <c r="D29" s="460">
        <v>115721.06100000002</v>
      </c>
    </row>
    <row r="30" spans="1:4" x14ac:dyDescent="0.2">
      <c r="A30" s="460">
        <v>1302391000</v>
      </c>
      <c r="B30" s="460" t="s">
        <v>992</v>
      </c>
      <c r="C30" s="460">
        <v>128652.43</v>
      </c>
      <c r="D30" s="460">
        <v>18000</v>
      </c>
    </row>
    <row r="31" spans="1:4" x14ac:dyDescent="0.2">
      <c r="A31" s="460">
        <v>1302399000</v>
      </c>
      <c r="B31" s="460" t="s">
        <v>993</v>
      </c>
      <c r="C31" s="460">
        <v>4325818.4759999998</v>
      </c>
      <c r="D31" s="460">
        <v>387593.46100000001</v>
      </c>
    </row>
    <row r="32" spans="1:4" x14ac:dyDescent="0.2">
      <c r="A32" s="460">
        <v>1401100000</v>
      </c>
      <c r="B32" s="460" t="s">
        <v>780</v>
      </c>
      <c r="C32" s="460">
        <v>12412.475</v>
      </c>
      <c r="D32" s="460">
        <v>2447.8890000000001</v>
      </c>
    </row>
    <row r="33" spans="1:4" x14ac:dyDescent="0.2">
      <c r="A33" s="460">
        <v>1401200000</v>
      </c>
      <c r="B33" s="460" t="s">
        <v>1039</v>
      </c>
      <c r="C33" s="460">
        <v>6926.42</v>
      </c>
      <c r="D33" s="460">
        <v>650</v>
      </c>
    </row>
    <row r="34" spans="1:4" x14ac:dyDescent="0.2">
      <c r="A34" s="460">
        <v>1401900000</v>
      </c>
      <c r="B34" s="460" t="s">
        <v>779</v>
      </c>
      <c r="C34" s="460">
        <v>601709.90899999999</v>
      </c>
      <c r="D34" s="460">
        <v>4351059</v>
      </c>
    </row>
    <row r="35" spans="1:4" x14ac:dyDescent="0.2">
      <c r="A35" s="460">
        <v>1404902000</v>
      </c>
      <c r="B35" s="460" t="s">
        <v>794</v>
      </c>
      <c r="C35" s="460">
        <v>944.19399999999996</v>
      </c>
      <c r="D35" s="460">
        <v>8750</v>
      </c>
    </row>
    <row r="36" spans="1:4" x14ac:dyDescent="0.2">
      <c r="A36" s="460">
        <v>2005910000</v>
      </c>
      <c r="B36" s="460" t="s">
        <v>1040</v>
      </c>
      <c r="C36" s="460">
        <v>16003.608</v>
      </c>
      <c r="D36" s="460">
        <v>14514.315000000001</v>
      </c>
    </row>
    <row r="37" spans="1:4" x14ac:dyDescent="0.2">
      <c r="A37" s="460">
        <v>3201100000</v>
      </c>
      <c r="B37" s="460" t="s">
        <v>778</v>
      </c>
      <c r="C37" s="460">
        <v>1742211.7069999999</v>
      </c>
      <c r="D37" s="460">
        <v>927910</v>
      </c>
    </row>
    <row r="38" spans="1:4" x14ac:dyDescent="0.2">
      <c r="A38" s="460">
        <v>3201200000</v>
      </c>
      <c r="B38" s="460" t="s">
        <v>1041</v>
      </c>
      <c r="C38" s="460">
        <v>443319.35200000001</v>
      </c>
      <c r="D38" s="460">
        <v>247570</v>
      </c>
    </row>
    <row r="39" spans="1:4" x14ac:dyDescent="0.2">
      <c r="A39" s="460">
        <v>3201902000</v>
      </c>
      <c r="B39" s="460" t="s">
        <v>777</v>
      </c>
      <c r="C39" s="460">
        <v>29111.812000000002</v>
      </c>
      <c r="D39" s="460">
        <v>21842.9</v>
      </c>
    </row>
    <row r="40" spans="1:4" x14ac:dyDescent="0.2">
      <c r="A40" s="460">
        <v>3201903000</v>
      </c>
      <c r="B40" s="460" t="s">
        <v>776</v>
      </c>
      <c r="C40" s="460">
        <v>205865.79100000003</v>
      </c>
      <c r="D40" s="460">
        <v>52569.824000000001</v>
      </c>
    </row>
    <row r="41" spans="1:4" x14ac:dyDescent="0.2">
      <c r="A41" s="460">
        <v>3201909090</v>
      </c>
      <c r="B41" s="460" t="s">
        <v>1042</v>
      </c>
      <c r="C41" s="460">
        <v>37613.162000000004</v>
      </c>
      <c r="D41" s="460">
        <v>8683.4039999999986</v>
      </c>
    </row>
    <row r="42" spans="1:4" s="334" customFormat="1" ht="12.75" customHeight="1" x14ac:dyDescent="0.2">
      <c r="A42" s="571" t="s">
        <v>985</v>
      </c>
      <c r="B42" s="572"/>
      <c r="C42" s="573"/>
      <c r="D42" s="574" t="s">
        <v>1578</v>
      </c>
    </row>
    <row r="43" spans="1:4" x14ac:dyDescent="0.2">
      <c r="A43" s="460">
        <v>3203001100</v>
      </c>
      <c r="B43" s="460" t="s">
        <v>796</v>
      </c>
      <c r="C43" s="460">
        <v>109.246</v>
      </c>
      <c r="D43" s="460">
        <v>4.2</v>
      </c>
    </row>
    <row r="44" spans="1:4" x14ac:dyDescent="0.2">
      <c r="A44" s="460">
        <v>3203001300</v>
      </c>
      <c r="B44" s="460" t="s">
        <v>1117</v>
      </c>
      <c r="C44" s="460">
        <v>3182.4180000000001</v>
      </c>
      <c r="D44" s="460">
        <v>1300.03</v>
      </c>
    </row>
    <row r="45" spans="1:4" x14ac:dyDescent="0.2">
      <c r="A45" s="460">
        <v>3203002100</v>
      </c>
      <c r="B45" s="460" t="s">
        <v>775</v>
      </c>
      <c r="C45" s="460">
        <v>3282.9679999999998</v>
      </c>
      <c r="D45" s="460">
        <v>96.009999999999991</v>
      </c>
    </row>
    <row r="46" spans="1:4" x14ac:dyDescent="0.2">
      <c r="A46" s="460">
        <v>3301292000</v>
      </c>
      <c r="B46" s="460" t="s">
        <v>774</v>
      </c>
      <c r="C46" s="460">
        <v>143116.00399999999</v>
      </c>
      <c r="D46" s="460">
        <v>3027.9680000000003</v>
      </c>
    </row>
    <row r="47" spans="1:4" x14ac:dyDescent="0.2">
      <c r="A47" s="460">
        <v>4001100000</v>
      </c>
      <c r="B47" s="460" t="s">
        <v>1043</v>
      </c>
      <c r="C47" s="460">
        <v>1571792.01</v>
      </c>
      <c r="D47" s="460">
        <v>1112062.3289999999</v>
      </c>
    </row>
    <row r="48" spans="1:4" x14ac:dyDescent="0.2">
      <c r="A48" s="460">
        <v>4001210000</v>
      </c>
      <c r="B48" s="460" t="s">
        <v>773</v>
      </c>
      <c r="C48" s="460">
        <v>1601373.4219999998</v>
      </c>
      <c r="D48" s="460">
        <v>1143668.3429999999</v>
      </c>
    </row>
    <row r="49" spans="1:4" x14ac:dyDescent="0.2">
      <c r="A49" s="460">
        <v>4001220000</v>
      </c>
      <c r="B49" s="460" t="s">
        <v>772</v>
      </c>
      <c r="C49" s="460">
        <v>13040920.137999998</v>
      </c>
      <c r="D49" s="460">
        <v>9034530.9539999999</v>
      </c>
    </row>
    <row r="50" spans="1:4" x14ac:dyDescent="0.2">
      <c r="A50" s="460">
        <v>4001292000</v>
      </c>
      <c r="B50" s="460" t="s">
        <v>797</v>
      </c>
      <c r="C50" s="460">
        <v>26363.269</v>
      </c>
      <c r="D50" s="460">
        <v>103840</v>
      </c>
    </row>
    <row r="51" spans="1:4" x14ac:dyDescent="0.2">
      <c r="A51" s="460">
        <v>4001299000</v>
      </c>
      <c r="B51" s="460" t="s">
        <v>771</v>
      </c>
      <c r="C51" s="460">
        <v>516025.75099999999</v>
      </c>
      <c r="D51" s="460">
        <v>305778.27899999998</v>
      </c>
    </row>
    <row r="52" spans="1:4" x14ac:dyDescent="0.2">
      <c r="A52" s="460">
        <v>4001300000</v>
      </c>
      <c r="B52" s="460" t="s">
        <v>770</v>
      </c>
      <c r="C52" s="460">
        <v>1120.3610000000001</v>
      </c>
      <c r="D52" s="460">
        <v>38.042999999999999</v>
      </c>
    </row>
    <row r="53" spans="1:4" x14ac:dyDescent="0.2">
      <c r="A53" s="460">
        <v>4601210000</v>
      </c>
      <c r="B53" s="460" t="s">
        <v>769</v>
      </c>
      <c r="C53" s="460">
        <v>23099.102999999999</v>
      </c>
      <c r="D53" s="460">
        <v>13297.253999999999</v>
      </c>
    </row>
    <row r="54" spans="1:4" x14ac:dyDescent="0.2">
      <c r="A54" s="460">
        <v>4601220000</v>
      </c>
      <c r="B54" s="460" t="s">
        <v>1044</v>
      </c>
      <c r="C54" s="460">
        <v>16.215</v>
      </c>
      <c r="D54" s="460">
        <v>2.12</v>
      </c>
    </row>
    <row r="55" spans="1:4" x14ac:dyDescent="0.2">
      <c r="A55" s="460">
        <v>4601290000</v>
      </c>
      <c r="B55" s="460" t="s">
        <v>768</v>
      </c>
      <c r="C55" s="460">
        <v>38171.353999999999</v>
      </c>
      <c r="D55" s="460">
        <v>33940.124000000003</v>
      </c>
    </row>
    <row r="56" spans="1:4" x14ac:dyDescent="0.2">
      <c r="A56" s="460">
        <v>4601920000</v>
      </c>
      <c r="B56" s="460" t="s">
        <v>767</v>
      </c>
      <c r="C56" s="460">
        <v>42147.792999999998</v>
      </c>
      <c r="D56" s="460">
        <v>13581.83</v>
      </c>
    </row>
    <row r="57" spans="1:4" x14ac:dyDescent="0.2">
      <c r="A57" s="460">
        <v>4601930000</v>
      </c>
      <c r="B57" s="460" t="s">
        <v>1248</v>
      </c>
      <c r="C57" s="460">
        <v>233.75899999999999</v>
      </c>
      <c r="D57" s="460">
        <v>103.107</v>
      </c>
    </row>
    <row r="58" spans="1:4" x14ac:dyDescent="0.2">
      <c r="A58" s="460">
        <v>4601940000</v>
      </c>
      <c r="B58" s="460" t="s">
        <v>766</v>
      </c>
      <c r="C58" s="460">
        <v>64221.286</v>
      </c>
      <c r="D58" s="460">
        <v>2874.462</v>
      </c>
    </row>
    <row r="59" spans="1:4" x14ac:dyDescent="0.2">
      <c r="A59" s="460">
        <v>4601990000</v>
      </c>
      <c r="B59" s="460" t="s">
        <v>765</v>
      </c>
      <c r="C59" s="460">
        <v>4273.5929999999998</v>
      </c>
      <c r="D59" s="460">
        <v>698.75799999999992</v>
      </c>
    </row>
    <row r="60" spans="1:4" x14ac:dyDescent="0.2">
      <c r="A60" s="460">
        <v>4602110000</v>
      </c>
      <c r="B60" s="460" t="s">
        <v>764</v>
      </c>
      <c r="C60" s="460">
        <v>147110.66700000002</v>
      </c>
      <c r="D60" s="460">
        <v>32814.565999999999</v>
      </c>
    </row>
    <row r="61" spans="1:4" x14ac:dyDescent="0.2">
      <c r="A61" s="460">
        <v>4602120000</v>
      </c>
      <c r="B61" s="460" t="s">
        <v>995</v>
      </c>
      <c r="C61" s="460">
        <v>125566.57800000001</v>
      </c>
      <c r="D61" s="460">
        <v>11355.493</v>
      </c>
    </row>
    <row r="62" spans="1:4" x14ac:dyDescent="0.2">
      <c r="A62" s="460">
        <v>4602190000</v>
      </c>
      <c r="B62" s="460" t="s">
        <v>798</v>
      </c>
      <c r="C62" s="460">
        <v>240079.27499999997</v>
      </c>
      <c r="D62" s="460">
        <v>34560.311999999998</v>
      </c>
    </row>
    <row r="63" spans="1:4" x14ac:dyDescent="0.2">
      <c r="A63" s="460">
        <v>4602900000</v>
      </c>
      <c r="B63" s="460" t="s">
        <v>763</v>
      </c>
      <c r="C63" s="460">
        <v>139587.00200000001</v>
      </c>
      <c r="D63" s="460">
        <v>20412.839999999997</v>
      </c>
    </row>
    <row r="64" spans="1:4" x14ac:dyDescent="0.2">
      <c r="A64" s="460">
        <v>4823610000</v>
      </c>
      <c r="B64" s="460" t="s">
        <v>849</v>
      </c>
      <c r="C64" s="460">
        <v>12919.98</v>
      </c>
      <c r="D64" s="460">
        <v>1269.2220000000002</v>
      </c>
    </row>
    <row r="65" spans="1:4" x14ac:dyDescent="0.2">
      <c r="A65" s="460">
        <v>9401510000</v>
      </c>
      <c r="B65" s="460" t="s">
        <v>1046</v>
      </c>
      <c r="C65" s="460">
        <v>177156.11800000002</v>
      </c>
      <c r="D65" s="460">
        <v>25760.479999999996</v>
      </c>
    </row>
    <row r="66" spans="1:4" x14ac:dyDescent="0.2">
      <c r="A66" s="460">
        <v>9401590000</v>
      </c>
      <c r="B66" s="460" t="s">
        <v>762</v>
      </c>
      <c r="C66" s="460">
        <v>58193.377999999997</v>
      </c>
      <c r="D66" s="460">
        <v>4770.192</v>
      </c>
    </row>
    <row r="67" spans="1:4" x14ac:dyDescent="0.2">
      <c r="A67" s="460">
        <v>9403810000</v>
      </c>
      <c r="B67" s="460" t="s">
        <v>1047</v>
      </c>
      <c r="C67" s="460">
        <v>187431.83799999999</v>
      </c>
      <c r="D67" s="460">
        <v>36110.078999999998</v>
      </c>
    </row>
    <row r="68" spans="1:4" ht="13.5" thickBot="1" x14ac:dyDescent="0.25">
      <c r="A68" s="460">
        <v>9403890000</v>
      </c>
      <c r="B68" s="460" t="s">
        <v>761</v>
      </c>
      <c r="C68" s="460">
        <v>2375505.2780000009</v>
      </c>
      <c r="D68" s="460">
        <v>799501.86600000004</v>
      </c>
    </row>
    <row r="69" spans="1:4" ht="13.5" thickBot="1" x14ac:dyDescent="0.25">
      <c r="A69" s="324" t="s">
        <v>682</v>
      </c>
      <c r="B69" s="320"/>
      <c r="C69" s="323">
        <f>SUM(C7:C68)</f>
        <v>63830820.090000018</v>
      </c>
      <c r="D69" s="323">
        <f>SUM(D7:D68)</f>
        <v>25966664.678000003</v>
      </c>
    </row>
    <row r="70" spans="1:4" x14ac:dyDescent="0.2">
      <c r="A70" s="213" t="s">
        <v>683</v>
      </c>
      <c r="B70" s="213"/>
      <c r="C70" s="312"/>
      <c r="D70" s="312"/>
    </row>
    <row r="71" spans="1:4" x14ac:dyDescent="0.2">
      <c r="A71" s="298" t="s">
        <v>985</v>
      </c>
      <c r="B71" s="318"/>
      <c r="C71" s="322"/>
      <c r="D71" s="322"/>
    </row>
  </sheetData>
  <mergeCells count="1">
    <mergeCell ref="B3:D3"/>
  </mergeCells>
  <printOptions horizontalCentered="1"/>
  <pageMargins left="0.59055118110236227" right="0.59055118110236227" top="0.59055118110236227" bottom="0.59055118110236227" header="0.31496062992125984" footer="0.39370078740157483"/>
  <pageSetup paperSize="9" orientation="landscape" r:id="rId1"/>
  <headerFooter>
    <oddFooter xml:space="preserve">&amp;R&amp;8&amp;P+196 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2">
    <tabColor rgb="FFFFFF00"/>
  </sheetPr>
  <dimension ref="A2:G66"/>
  <sheetViews>
    <sheetView workbookViewId="0">
      <selection activeCell="D9" sqref="D9"/>
    </sheetView>
  </sheetViews>
  <sheetFormatPr baseColWidth="10" defaultRowHeight="12.75" x14ac:dyDescent="0.2"/>
  <cols>
    <col min="1" max="1" width="28.42578125" customWidth="1"/>
    <col min="2" max="2" width="7.85546875" customWidth="1"/>
    <col min="3" max="3" width="6" customWidth="1"/>
    <col min="4" max="4" width="8.140625" customWidth="1"/>
  </cols>
  <sheetData>
    <row r="2" spans="1:7" x14ac:dyDescent="0.2">
      <c r="A2" s="581" t="s">
        <v>1583</v>
      </c>
      <c r="B2" s="582"/>
      <c r="C2" s="582"/>
      <c r="D2" s="582"/>
      <c r="E2" s="582"/>
      <c r="F2" s="582"/>
      <c r="G2" s="582"/>
    </row>
    <row r="3" spans="1:7" x14ac:dyDescent="0.2">
      <c r="C3" s="99"/>
      <c r="D3" s="99"/>
      <c r="E3" s="99"/>
      <c r="F3" s="99"/>
      <c r="G3" s="99"/>
    </row>
    <row r="60" spans="1:7" ht="30" customHeight="1" x14ac:dyDescent="0.2">
      <c r="A60" s="11" t="s">
        <v>17</v>
      </c>
      <c r="B60" s="156" t="s">
        <v>18</v>
      </c>
      <c r="C60" s="157">
        <v>1.92</v>
      </c>
      <c r="D60" s="156" t="s">
        <v>19</v>
      </c>
      <c r="E60" s="622" t="s">
        <v>20</v>
      </c>
      <c r="F60" s="622"/>
      <c r="G60" s="622"/>
    </row>
    <row r="61" spans="1:7" ht="30" customHeight="1" x14ac:dyDescent="0.2">
      <c r="A61" s="11" t="s">
        <v>20</v>
      </c>
      <c r="B61" s="156" t="s">
        <v>21</v>
      </c>
      <c r="C61" s="157">
        <v>1.92</v>
      </c>
      <c r="D61" s="156" t="s">
        <v>19</v>
      </c>
      <c r="E61" s="622" t="s">
        <v>17</v>
      </c>
      <c r="F61" s="622"/>
      <c r="G61" s="622"/>
    </row>
    <row r="62" spans="1:7" ht="30" customHeight="1" x14ac:dyDescent="0.2">
      <c r="A62" s="11" t="s">
        <v>22</v>
      </c>
      <c r="B62" s="156" t="s">
        <v>18</v>
      </c>
      <c r="C62" s="157">
        <v>2.2999999999999998</v>
      </c>
      <c r="D62" s="156" t="s">
        <v>19</v>
      </c>
      <c r="E62" s="622" t="s">
        <v>20</v>
      </c>
      <c r="F62" s="622"/>
      <c r="G62" s="622"/>
    </row>
    <row r="63" spans="1:7" ht="30" customHeight="1" x14ac:dyDescent="0.2">
      <c r="A63" s="11" t="s">
        <v>23</v>
      </c>
      <c r="B63" s="156" t="s">
        <v>18</v>
      </c>
      <c r="C63" s="157">
        <v>2.5</v>
      </c>
      <c r="D63" s="156" t="s">
        <v>19</v>
      </c>
      <c r="E63" s="622" t="s">
        <v>20</v>
      </c>
      <c r="F63" s="622"/>
      <c r="G63" s="622"/>
    </row>
    <row r="64" spans="1:7" ht="30" customHeight="1" x14ac:dyDescent="0.2">
      <c r="A64" s="11" t="s">
        <v>24</v>
      </c>
      <c r="B64" s="156" t="s">
        <v>18</v>
      </c>
      <c r="C64" s="157">
        <v>3.6</v>
      </c>
      <c r="D64" s="156" t="s">
        <v>19</v>
      </c>
      <c r="E64" s="622" t="s">
        <v>20</v>
      </c>
      <c r="F64" s="622"/>
      <c r="G64" s="622"/>
    </row>
    <row r="65" spans="1:7" ht="30" customHeight="1" x14ac:dyDescent="0.2">
      <c r="A65" s="11" t="s">
        <v>25</v>
      </c>
      <c r="B65" s="156"/>
      <c r="C65" s="11"/>
      <c r="D65" s="156" t="s">
        <v>19</v>
      </c>
      <c r="E65" s="11" t="s">
        <v>26</v>
      </c>
      <c r="F65" s="11"/>
      <c r="G65" s="11"/>
    </row>
    <row r="66" spans="1:7" ht="30" customHeight="1" x14ac:dyDescent="0.2">
      <c r="A66" s="11" t="s">
        <v>27</v>
      </c>
      <c r="B66" s="156"/>
      <c r="C66" s="11"/>
      <c r="D66" s="156" t="s">
        <v>19</v>
      </c>
      <c r="E66" s="11" t="s">
        <v>28</v>
      </c>
      <c r="F66" s="11"/>
      <c r="G66" s="11"/>
    </row>
  </sheetData>
  <mergeCells count="5">
    <mergeCell ref="E62:G62"/>
    <mergeCell ref="E63:G63"/>
    <mergeCell ref="E64:G64"/>
    <mergeCell ref="E60:G60"/>
    <mergeCell ref="E61:G61"/>
  </mergeCells>
  <phoneticPr fontId="4" type="noConversion"/>
  <pageMargins left="0.74803149606299213" right="0.74803149606299213" top="0.98425196850393704" bottom="0.98425196850393704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rgb="FF92D050"/>
  </sheetPr>
  <dimension ref="A1:J159"/>
  <sheetViews>
    <sheetView workbookViewId="0">
      <selection sqref="A1:F1"/>
    </sheetView>
  </sheetViews>
  <sheetFormatPr baseColWidth="10" defaultRowHeight="12.75" x14ac:dyDescent="0.2"/>
  <cols>
    <col min="1" max="1" width="12" style="235" customWidth="1"/>
    <col min="2" max="3" width="11.42578125" style="235"/>
    <col min="4" max="4" width="14" style="235" customWidth="1"/>
    <col min="5" max="5" width="27.85546875" style="235" customWidth="1"/>
    <col min="6" max="6" width="7.140625" style="230" customWidth="1"/>
    <col min="7" max="16384" width="11.42578125" style="200"/>
  </cols>
  <sheetData>
    <row r="1" spans="1:6" s="227" customFormat="1" x14ac:dyDescent="0.2">
      <c r="A1" s="586" t="s">
        <v>419</v>
      </c>
      <c r="B1" s="587"/>
      <c r="C1" s="587"/>
      <c r="D1" s="587"/>
      <c r="E1" s="587"/>
      <c r="F1" s="587"/>
    </row>
    <row r="3" spans="1:6" x14ac:dyDescent="0.2">
      <c r="A3" s="588" t="s">
        <v>420</v>
      </c>
      <c r="B3" s="588"/>
      <c r="C3" s="588"/>
      <c r="D3" s="588"/>
      <c r="E3" s="588"/>
      <c r="F3" s="588"/>
    </row>
    <row r="4" spans="1:6" x14ac:dyDescent="0.2">
      <c r="A4" s="588" t="s">
        <v>213</v>
      </c>
      <c r="B4" s="588"/>
      <c r="C4" s="588"/>
      <c r="D4" s="588"/>
      <c r="E4" s="588"/>
      <c r="F4" s="588"/>
    </row>
    <row r="5" spans="1:6" x14ac:dyDescent="0.2">
      <c r="A5" s="228"/>
      <c r="B5" s="229"/>
      <c r="C5" s="229"/>
      <c r="D5" s="229"/>
      <c r="E5" s="229"/>
      <c r="F5" s="230" t="s">
        <v>421</v>
      </c>
    </row>
    <row r="6" spans="1:6" s="234" customFormat="1" ht="11.25" x14ac:dyDescent="0.2">
      <c r="A6" s="231" t="s">
        <v>422</v>
      </c>
      <c r="B6" s="232" t="s">
        <v>1539</v>
      </c>
      <c r="C6" s="232"/>
      <c r="D6" s="232"/>
      <c r="E6" s="232"/>
      <c r="F6" s="233">
        <v>1</v>
      </c>
    </row>
    <row r="8" spans="1:6" x14ac:dyDescent="0.2">
      <c r="A8" s="235" t="s">
        <v>423</v>
      </c>
      <c r="B8" s="235" t="s">
        <v>1161</v>
      </c>
    </row>
    <row r="9" spans="1:6" x14ac:dyDescent="0.2">
      <c r="B9" s="235" t="s">
        <v>1540</v>
      </c>
      <c r="F9" s="236">
        <v>2</v>
      </c>
    </row>
    <row r="10" spans="1:6" s="202" customFormat="1" x14ac:dyDescent="0.2">
      <c r="A10" s="235"/>
      <c r="B10" s="235"/>
      <c r="C10" s="235"/>
      <c r="D10" s="235"/>
      <c r="E10" s="235"/>
      <c r="F10" s="237"/>
    </row>
    <row r="11" spans="1:6" s="235" customFormat="1" ht="11.25" x14ac:dyDescent="0.2">
      <c r="A11" s="235" t="s">
        <v>107</v>
      </c>
      <c r="B11" s="235" t="s">
        <v>424</v>
      </c>
    </row>
    <row r="12" spans="1:6" s="235" customFormat="1" ht="11.25" x14ac:dyDescent="0.2">
      <c r="B12" s="235" t="s">
        <v>1541</v>
      </c>
      <c r="F12" s="238">
        <v>3</v>
      </c>
    </row>
    <row r="13" spans="1:6" s="241" customFormat="1" ht="12" x14ac:dyDescent="0.2">
      <c r="A13" s="239"/>
      <c r="B13" s="239"/>
      <c r="C13" s="235"/>
      <c r="D13" s="235"/>
      <c r="E13" s="235"/>
      <c r="F13" s="240"/>
    </row>
    <row r="14" spans="1:6" s="241" customFormat="1" ht="12" x14ac:dyDescent="0.2">
      <c r="A14" s="588" t="s">
        <v>425</v>
      </c>
      <c r="B14" s="588"/>
      <c r="C14" s="588"/>
      <c r="D14" s="588"/>
      <c r="E14" s="588"/>
      <c r="F14" s="588"/>
    </row>
    <row r="15" spans="1:6" x14ac:dyDescent="0.2">
      <c r="A15" s="588" t="s">
        <v>426</v>
      </c>
      <c r="B15" s="588"/>
      <c r="C15" s="588"/>
      <c r="D15" s="588"/>
      <c r="E15" s="588"/>
      <c r="F15" s="588"/>
    </row>
    <row r="16" spans="1:6" x14ac:dyDescent="0.2">
      <c r="B16" s="239"/>
      <c r="C16" s="239"/>
      <c r="D16" s="239"/>
      <c r="E16" s="239"/>
      <c r="F16" s="238"/>
    </row>
    <row r="17" spans="1:6" x14ac:dyDescent="0.2">
      <c r="A17" s="235" t="s">
        <v>153</v>
      </c>
      <c r="B17" s="235" t="s">
        <v>427</v>
      </c>
    </row>
    <row r="18" spans="1:6" x14ac:dyDescent="0.2">
      <c r="B18" s="235" t="s">
        <v>1542</v>
      </c>
      <c r="F18" s="238">
        <v>4</v>
      </c>
    </row>
    <row r="19" spans="1:6" ht="12" customHeight="1" x14ac:dyDescent="0.2">
      <c r="F19" s="238"/>
    </row>
    <row r="20" spans="1:6" x14ac:dyDescent="0.2">
      <c r="A20" s="588" t="s">
        <v>428</v>
      </c>
      <c r="B20" s="588"/>
      <c r="C20" s="588"/>
      <c r="D20" s="588"/>
      <c r="E20" s="588"/>
      <c r="F20" s="588"/>
    </row>
    <row r="21" spans="1:6" x14ac:dyDescent="0.2">
      <c r="A21" s="588" t="s">
        <v>429</v>
      </c>
      <c r="B21" s="588"/>
      <c r="C21" s="588"/>
      <c r="D21" s="588"/>
      <c r="E21" s="588"/>
      <c r="F21" s="588"/>
    </row>
    <row r="22" spans="1:6" s="202" customFormat="1" x14ac:dyDescent="0.2">
      <c r="A22" s="235"/>
      <c r="B22" s="235"/>
      <c r="C22" s="235"/>
      <c r="D22" s="235"/>
      <c r="E22" s="235"/>
      <c r="F22" s="238"/>
    </row>
    <row r="23" spans="1:6" s="202" customFormat="1" x14ac:dyDescent="0.2">
      <c r="A23" s="235" t="s">
        <v>430</v>
      </c>
      <c r="B23" s="235" t="s">
        <v>431</v>
      </c>
      <c r="C23" s="235"/>
      <c r="D23" s="235"/>
      <c r="E23" s="235"/>
      <c r="F23" s="235"/>
    </row>
    <row r="24" spans="1:6" s="202" customFormat="1" x14ac:dyDescent="0.2">
      <c r="A24" s="235"/>
      <c r="B24" s="235" t="s">
        <v>1543</v>
      </c>
      <c r="C24" s="235"/>
      <c r="D24" s="235"/>
      <c r="E24" s="235"/>
      <c r="F24" s="236">
        <v>5</v>
      </c>
    </row>
    <row r="26" spans="1:6" x14ac:dyDescent="0.2">
      <c r="A26" s="235" t="s">
        <v>211</v>
      </c>
      <c r="B26" s="235" t="s">
        <v>1544</v>
      </c>
      <c r="C26" s="242"/>
      <c r="D26" s="242"/>
      <c r="F26" s="236">
        <v>6</v>
      </c>
    </row>
    <row r="28" spans="1:6" x14ac:dyDescent="0.2">
      <c r="A28" s="235" t="s">
        <v>432</v>
      </c>
      <c r="B28" s="235" t="s">
        <v>1545</v>
      </c>
      <c r="C28" s="242"/>
      <c r="D28" s="242"/>
      <c r="F28" s="236">
        <v>7</v>
      </c>
    </row>
    <row r="29" spans="1:6" x14ac:dyDescent="0.2">
      <c r="C29" s="242"/>
      <c r="D29" s="242"/>
    </row>
    <row r="30" spans="1:6" x14ac:dyDescent="0.2">
      <c r="A30" s="235" t="s">
        <v>433</v>
      </c>
      <c r="B30" s="235" t="s">
        <v>1546</v>
      </c>
      <c r="C30" s="242"/>
      <c r="D30" s="242"/>
      <c r="F30" s="236">
        <v>19</v>
      </c>
    </row>
    <row r="31" spans="1:6" x14ac:dyDescent="0.2">
      <c r="C31" s="242"/>
      <c r="D31" s="242"/>
    </row>
    <row r="32" spans="1:6" x14ac:dyDescent="0.2">
      <c r="A32" s="235" t="s">
        <v>154</v>
      </c>
      <c r="B32" s="235" t="s">
        <v>1547</v>
      </c>
      <c r="C32" s="242"/>
      <c r="D32" s="242"/>
      <c r="F32" s="236">
        <v>23</v>
      </c>
    </row>
    <row r="34" spans="1:10" x14ac:dyDescent="0.2">
      <c r="A34" s="235" t="s">
        <v>155</v>
      </c>
      <c r="B34" s="235" t="s">
        <v>1548</v>
      </c>
      <c r="C34" s="242"/>
      <c r="D34" s="242"/>
      <c r="F34" s="236">
        <v>24</v>
      </c>
    </row>
    <row r="35" spans="1:10" x14ac:dyDescent="0.2">
      <c r="C35" s="242"/>
      <c r="D35" s="242"/>
    </row>
    <row r="36" spans="1:10" x14ac:dyDescent="0.2">
      <c r="A36" s="235" t="s">
        <v>156</v>
      </c>
      <c r="B36" s="235" t="s">
        <v>1549</v>
      </c>
      <c r="C36" s="242"/>
      <c r="D36" s="242"/>
      <c r="F36" s="236">
        <v>33</v>
      </c>
    </row>
    <row r="37" spans="1:10" x14ac:dyDescent="0.2">
      <c r="C37" s="242"/>
      <c r="D37" s="242"/>
    </row>
    <row r="38" spans="1:10" x14ac:dyDescent="0.2">
      <c r="A38" s="239" t="s">
        <v>157</v>
      </c>
      <c r="B38" s="198" t="s">
        <v>1550</v>
      </c>
      <c r="C38" s="239"/>
      <c r="F38" s="236">
        <v>38</v>
      </c>
    </row>
    <row r="40" spans="1:10" x14ac:dyDescent="0.2">
      <c r="A40" s="239" t="s">
        <v>435</v>
      </c>
      <c r="B40" s="198" t="s">
        <v>1529</v>
      </c>
      <c r="C40" s="239"/>
      <c r="F40" s="236">
        <v>40</v>
      </c>
    </row>
    <row r="41" spans="1:10" x14ac:dyDescent="0.2">
      <c r="A41" s="239"/>
      <c r="B41" s="198"/>
      <c r="C41" s="239"/>
    </row>
    <row r="42" spans="1:10" x14ac:dyDescent="0.2">
      <c r="A42" s="235" t="s">
        <v>436</v>
      </c>
      <c r="B42" s="235" t="s">
        <v>518</v>
      </c>
      <c r="D42" s="242"/>
    </row>
    <row r="43" spans="1:10" x14ac:dyDescent="0.2">
      <c r="B43" s="235" t="s">
        <v>1551</v>
      </c>
      <c r="D43" s="242"/>
      <c r="F43" s="236">
        <v>41</v>
      </c>
    </row>
    <row r="45" spans="1:10" x14ac:dyDescent="0.2">
      <c r="A45" s="235" t="s">
        <v>437</v>
      </c>
      <c r="B45" s="235" t="s">
        <v>1552</v>
      </c>
      <c r="F45" s="236">
        <v>43</v>
      </c>
    </row>
    <row r="46" spans="1:10" x14ac:dyDescent="0.2">
      <c r="H46" s="235"/>
      <c r="I46" s="235"/>
      <c r="J46" s="235"/>
    </row>
    <row r="47" spans="1:10" x14ac:dyDescent="0.2">
      <c r="A47" s="239" t="s">
        <v>438</v>
      </c>
      <c r="B47" s="239" t="s">
        <v>1553</v>
      </c>
      <c r="C47" s="242"/>
      <c r="F47" s="236">
        <v>44</v>
      </c>
      <c r="H47" s="235"/>
      <c r="I47" s="235"/>
      <c r="J47" s="235"/>
    </row>
    <row r="48" spans="1:10" x14ac:dyDescent="0.2">
      <c r="A48" s="239"/>
      <c r="B48" s="239"/>
      <c r="C48" s="242"/>
    </row>
    <row r="49" spans="1:6" x14ac:dyDescent="0.2">
      <c r="A49" s="235" t="s">
        <v>440</v>
      </c>
      <c r="B49" s="239" t="s">
        <v>1162</v>
      </c>
      <c r="C49" s="239"/>
    </row>
    <row r="50" spans="1:6" x14ac:dyDescent="0.2">
      <c r="B50" s="239" t="s">
        <v>1554</v>
      </c>
      <c r="C50" s="239"/>
      <c r="F50" s="236">
        <v>44</v>
      </c>
    </row>
    <row r="52" spans="1:6" x14ac:dyDescent="0.2">
      <c r="A52" s="235" t="s">
        <v>443</v>
      </c>
      <c r="B52" s="235" t="s">
        <v>1555</v>
      </c>
      <c r="C52" s="238"/>
      <c r="D52" s="242"/>
      <c r="F52" s="236">
        <v>45</v>
      </c>
    </row>
    <row r="54" spans="1:6" x14ac:dyDescent="0.2">
      <c r="A54" s="235" t="s">
        <v>445</v>
      </c>
      <c r="B54" s="243" t="s">
        <v>439</v>
      </c>
      <c r="C54" s="238"/>
      <c r="D54" s="242"/>
    </row>
    <row r="55" spans="1:6" x14ac:dyDescent="0.2">
      <c r="A55" s="199"/>
      <c r="B55" s="199" t="s">
        <v>1556</v>
      </c>
      <c r="C55" s="201"/>
      <c r="D55" s="197"/>
      <c r="E55" s="199"/>
      <c r="F55" s="244">
        <v>46</v>
      </c>
    </row>
    <row r="57" spans="1:6" x14ac:dyDescent="0.2">
      <c r="A57" s="235" t="s">
        <v>158</v>
      </c>
      <c r="B57" s="235" t="s">
        <v>519</v>
      </c>
      <c r="C57" s="238"/>
      <c r="D57" s="242"/>
    </row>
    <row r="58" spans="1:6" x14ac:dyDescent="0.2">
      <c r="B58" s="235" t="s">
        <v>1557</v>
      </c>
      <c r="C58" s="238"/>
      <c r="D58" s="242"/>
      <c r="F58" s="236">
        <v>47</v>
      </c>
    </row>
    <row r="59" spans="1:6" s="227" customFormat="1" x14ac:dyDescent="0.2">
      <c r="A59" s="199"/>
      <c r="B59" s="199"/>
      <c r="C59" s="201"/>
      <c r="D59" s="197"/>
      <c r="E59" s="199"/>
      <c r="F59" s="245"/>
    </row>
    <row r="60" spans="1:6" x14ac:dyDescent="0.2">
      <c r="A60" s="588" t="s">
        <v>441</v>
      </c>
      <c r="B60" s="588"/>
      <c r="C60" s="588"/>
      <c r="D60" s="588"/>
      <c r="E60" s="588"/>
      <c r="F60" s="588"/>
    </row>
    <row r="61" spans="1:6" x14ac:dyDescent="0.2">
      <c r="A61" s="588" t="s">
        <v>442</v>
      </c>
      <c r="B61" s="588"/>
      <c r="C61" s="588"/>
      <c r="D61" s="588"/>
      <c r="E61" s="588"/>
      <c r="F61" s="588"/>
    </row>
    <row r="63" spans="1:6" x14ac:dyDescent="0.2">
      <c r="A63" s="235" t="s">
        <v>467</v>
      </c>
      <c r="B63" s="235" t="s">
        <v>444</v>
      </c>
      <c r="D63" s="242"/>
    </row>
    <row r="64" spans="1:6" x14ac:dyDescent="0.2">
      <c r="B64" s="235" t="s">
        <v>1558</v>
      </c>
      <c r="D64" s="242"/>
      <c r="F64" s="230" t="s">
        <v>1570</v>
      </c>
    </row>
    <row r="66" spans="1:6" x14ac:dyDescent="0.2">
      <c r="A66" s="235" t="s">
        <v>460</v>
      </c>
      <c r="B66" s="239" t="s">
        <v>446</v>
      </c>
      <c r="C66" s="242"/>
    </row>
    <row r="67" spans="1:6" x14ac:dyDescent="0.2">
      <c r="B67" s="235" t="s">
        <v>1559</v>
      </c>
      <c r="C67" s="242"/>
      <c r="F67" s="230" t="s">
        <v>1577</v>
      </c>
    </row>
    <row r="69" spans="1:6" x14ac:dyDescent="0.2">
      <c r="C69" s="238"/>
      <c r="D69" s="242"/>
    </row>
    <row r="70" spans="1:6" customFormat="1" x14ac:dyDescent="0.2">
      <c r="A70" s="589" t="s">
        <v>465</v>
      </c>
      <c r="B70" s="589"/>
      <c r="C70" s="589"/>
      <c r="D70" s="589"/>
      <c r="E70" s="589"/>
      <c r="F70" s="589"/>
    </row>
    <row r="71" spans="1:6" customFormat="1" x14ac:dyDescent="0.2">
      <c r="A71" s="589" t="s">
        <v>466</v>
      </c>
      <c r="B71" s="589"/>
      <c r="C71" s="589"/>
      <c r="D71" s="589"/>
      <c r="E71" s="589"/>
      <c r="F71" s="589"/>
    </row>
    <row r="72" spans="1:6" customFormat="1" x14ac:dyDescent="0.2">
      <c r="A72" s="35"/>
      <c r="B72" s="35"/>
      <c r="C72" s="35"/>
      <c r="D72" s="35"/>
      <c r="E72" s="35"/>
      <c r="F72" s="258"/>
    </row>
    <row r="73" spans="1:6" customFormat="1" x14ac:dyDescent="0.2">
      <c r="A73" s="35" t="s">
        <v>468</v>
      </c>
      <c r="B73" s="35" t="s">
        <v>533</v>
      </c>
      <c r="C73" s="35"/>
      <c r="D73" s="35"/>
      <c r="E73" s="35"/>
      <c r="F73" s="275"/>
    </row>
    <row r="74" spans="1:6" customFormat="1" x14ac:dyDescent="0.2">
      <c r="A74" s="35"/>
      <c r="B74" s="35" t="s">
        <v>1560</v>
      </c>
      <c r="C74" s="35"/>
      <c r="D74" s="35"/>
      <c r="E74" s="35"/>
      <c r="F74" s="259">
        <v>53</v>
      </c>
    </row>
    <row r="75" spans="1:6" customFormat="1" x14ac:dyDescent="0.2">
      <c r="A75" s="35"/>
      <c r="B75" s="35"/>
      <c r="C75" s="35"/>
      <c r="D75" s="35"/>
      <c r="E75" s="35"/>
      <c r="F75" s="258"/>
    </row>
    <row r="76" spans="1:6" customFormat="1" x14ac:dyDescent="0.2">
      <c r="A76" s="35" t="s">
        <v>461</v>
      </c>
      <c r="B76" s="35" t="s">
        <v>520</v>
      </c>
      <c r="C76" s="35"/>
      <c r="D76" s="35"/>
      <c r="E76" s="35"/>
      <c r="F76" s="258"/>
    </row>
    <row r="77" spans="1:6" customFormat="1" x14ac:dyDescent="0.2">
      <c r="A77" s="35"/>
      <c r="B77" s="35" t="s">
        <v>1561</v>
      </c>
      <c r="C77" s="35"/>
      <c r="D77" s="35"/>
      <c r="E77" s="35"/>
      <c r="F77" s="258" t="s">
        <v>1579</v>
      </c>
    </row>
    <row r="78" spans="1:6" customFormat="1" x14ac:dyDescent="0.2">
      <c r="A78" s="35"/>
      <c r="B78" s="35"/>
      <c r="C78" s="35"/>
      <c r="D78" s="35"/>
      <c r="E78" s="35"/>
      <c r="F78" s="258"/>
    </row>
    <row r="79" spans="1:6" customFormat="1" x14ac:dyDescent="0.2">
      <c r="A79" s="35" t="s">
        <v>470</v>
      </c>
      <c r="B79" s="35" t="s">
        <v>511</v>
      </c>
      <c r="C79" s="35"/>
      <c r="D79" s="35"/>
      <c r="E79" s="35"/>
      <c r="F79" s="258"/>
    </row>
    <row r="80" spans="1:6" customFormat="1" x14ac:dyDescent="0.2">
      <c r="A80" s="35"/>
      <c r="B80" s="35" t="s">
        <v>1562</v>
      </c>
      <c r="C80" s="35"/>
      <c r="D80" s="35"/>
      <c r="E80" s="35"/>
      <c r="F80" s="258" t="s">
        <v>1580</v>
      </c>
    </row>
    <row r="81" spans="1:6" customFormat="1" x14ac:dyDescent="0.2">
      <c r="A81" s="35"/>
      <c r="B81" s="35"/>
      <c r="C81" s="35"/>
      <c r="D81" s="35"/>
      <c r="E81" s="35"/>
      <c r="F81" s="258"/>
    </row>
    <row r="82" spans="1:6" customFormat="1" x14ac:dyDescent="0.2">
      <c r="A82" s="66" t="s">
        <v>471</v>
      </c>
      <c r="B82" s="195" t="s">
        <v>469</v>
      </c>
      <c r="C82" s="35"/>
      <c r="D82" s="35"/>
      <c r="E82" s="35"/>
      <c r="F82" s="258"/>
    </row>
    <row r="83" spans="1:6" customFormat="1" x14ac:dyDescent="0.2">
      <c r="A83" s="66"/>
      <c r="B83" s="195" t="s">
        <v>1563</v>
      </c>
      <c r="C83" s="35"/>
      <c r="D83" s="35"/>
      <c r="E83" s="35"/>
      <c r="F83" s="259">
        <v>90</v>
      </c>
    </row>
    <row r="84" spans="1:6" customFormat="1" x14ac:dyDescent="0.2">
      <c r="A84" s="35"/>
      <c r="B84" s="35"/>
      <c r="C84" s="35"/>
      <c r="D84" s="35"/>
      <c r="E84" s="35"/>
      <c r="F84" s="258"/>
    </row>
    <row r="85" spans="1:6" customFormat="1" x14ac:dyDescent="0.2">
      <c r="A85" s="66" t="s">
        <v>472</v>
      </c>
      <c r="B85" s="195" t="s">
        <v>469</v>
      </c>
      <c r="C85" s="35"/>
      <c r="D85" s="35"/>
      <c r="E85" s="35"/>
      <c r="F85" s="258"/>
    </row>
    <row r="86" spans="1:6" customFormat="1" x14ac:dyDescent="0.2">
      <c r="A86" s="66"/>
      <c r="B86" s="195" t="s">
        <v>1564</v>
      </c>
      <c r="C86" s="35"/>
      <c r="D86" s="35"/>
      <c r="E86" s="35"/>
      <c r="F86" s="259">
        <v>91</v>
      </c>
    </row>
    <row r="87" spans="1:6" customFormat="1" x14ac:dyDescent="0.2">
      <c r="A87" s="66"/>
      <c r="B87" s="195"/>
      <c r="C87" s="35"/>
      <c r="D87" s="35"/>
      <c r="E87" s="35"/>
      <c r="F87" s="259"/>
    </row>
    <row r="88" spans="1:6" customFormat="1" x14ac:dyDescent="0.2">
      <c r="A88" s="66" t="s">
        <v>464</v>
      </c>
      <c r="B88" s="195" t="s">
        <v>469</v>
      </c>
      <c r="C88" s="35"/>
      <c r="D88" s="35"/>
      <c r="E88" s="35"/>
      <c r="F88" s="258"/>
    </row>
    <row r="89" spans="1:6" customFormat="1" x14ac:dyDescent="0.2">
      <c r="A89" s="66"/>
      <c r="B89" s="195" t="s">
        <v>1565</v>
      </c>
      <c r="C89" s="35"/>
      <c r="D89" s="35"/>
      <c r="E89" s="35"/>
      <c r="F89" s="259">
        <v>106</v>
      </c>
    </row>
    <row r="90" spans="1:6" customFormat="1" x14ac:dyDescent="0.2">
      <c r="A90" s="66"/>
      <c r="B90" s="195"/>
      <c r="C90" s="35"/>
      <c r="D90" s="35"/>
      <c r="E90" s="35"/>
      <c r="F90" s="259"/>
    </row>
    <row r="91" spans="1:6" customFormat="1" x14ac:dyDescent="0.2">
      <c r="A91" s="35"/>
      <c r="B91" s="35"/>
      <c r="C91" s="35"/>
      <c r="D91" s="35"/>
      <c r="E91" s="35"/>
      <c r="F91" s="258"/>
    </row>
    <row r="92" spans="1:6" customFormat="1" x14ac:dyDescent="0.2">
      <c r="A92" s="35" t="s">
        <v>507</v>
      </c>
      <c r="B92" s="35" t="s">
        <v>513</v>
      </c>
      <c r="C92" s="35"/>
      <c r="D92" s="35"/>
      <c r="E92" s="35"/>
      <c r="F92" s="259"/>
    </row>
    <row r="93" spans="1:6" customFormat="1" x14ac:dyDescent="0.2">
      <c r="A93" s="35"/>
      <c r="B93" s="35" t="s">
        <v>1560</v>
      </c>
      <c r="C93" s="35"/>
      <c r="D93" s="35"/>
      <c r="E93" s="35"/>
      <c r="F93" s="259">
        <v>108</v>
      </c>
    </row>
    <row r="94" spans="1:6" customFormat="1" x14ac:dyDescent="0.2">
      <c r="A94" s="35"/>
      <c r="B94" s="35"/>
      <c r="C94" s="35"/>
      <c r="D94" s="35"/>
      <c r="E94" s="35"/>
      <c r="F94" s="258"/>
    </row>
    <row r="95" spans="1:6" customFormat="1" x14ac:dyDescent="0.2">
      <c r="A95" s="66" t="s">
        <v>512</v>
      </c>
      <c r="B95" s="35" t="s">
        <v>513</v>
      </c>
      <c r="C95" s="35"/>
      <c r="D95" s="35"/>
      <c r="E95" s="35"/>
      <c r="F95" s="258"/>
    </row>
    <row r="96" spans="1:6" customFormat="1" x14ac:dyDescent="0.2">
      <c r="A96" s="35"/>
      <c r="B96" s="35" t="s">
        <v>1561</v>
      </c>
      <c r="C96" s="35"/>
      <c r="D96" s="35"/>
      <c r="E96" s="35"/>
      <c r="F96" s="259">
        <v>109</v>
      </c>
    </row>
    <row r="97" spans="1:6" customFormat="1" x14ac:dyDescent="0.2">
      <c r="A97" s="35"/>
      <c r="B97" s="35"/>
      <c r="C97" s="35"/>
      <c r="D97" s="35"/>
      <c r="E97" s="35"/>
      <c r="F97" s="258"/>
    </row>
    <row r="98" spans="1:6" customFormat="1" x14ac:dyDescent="0.2">
      <c r="A98" s="66" t="s">
        <v>508</v>
      </c>
      <c r="B98" s="35" t="s">
        <v>514</v>
      </c>
      <c r="C98" s="35"/>
      <c r="D98" s="35"/>
      <c r="E98" s="35"/>
      <c r="F98" s="258"/>
    </row>
    <row r="99" spans="1:6" customFormat="1" x14ac:dyDescent="0.2">
      <c r="A99" s="35"/>
      <c r="B99" s="35" t="s">
        <v>1566</v>
      </c>
      <c r="C99" s="35"/>
      <c r="D99" s="35"/>
      <c r="E99" s="35"/>
      <c r="F99" s="259">
        <v>178</v>
      </c>
    </row>
    <row r="100" spans="1:6" customFormat="1" x14ac:dyDescent="0.2">
      <c r="A100" s="35"/>
      <c r="B100" s="35"/>
      <c r="C100" s="35"/>
      <c r="D100" s="35"/>
      <c r="E100" s="35"/>
      <c r="F100" s="258"/>
    </row>
    <row r="101" spans="1:6" customFormat="1" x14ac:dyDescent="0.2">
      <c r="A101" s="35" t="s">
        <v>509</v>
      </c>
      <c r="B101" s="195" t="s">
        <v>473</v>
      </c>
      <c r="C101" s="35"/>
      <c r="D101" s="35"/>
      <c r="E101" s="35"/>
      <c r="F101" s="259"/>
    </row>
    <row r="102" spans="1:6" customFormat="1" x14ac:dyDescent="0.2">
      <c r="A102" s="35"/>
      <c r="B102" s="195" t="s">
        <v>1563</v>
      </c>
      <c r="C102" s="35"/>
      <c r="D102" s="35"/>
      <c r="E102" s="35"/>
      <c r="F102" s="259">
        <v>185</v>
      </c>
    </row>
    <row r="103" spans="1:6" customFormat="1" x14ac:dyDescent="0.2">
      <c r="A103" s="66"/>
      <c r="B103" s="195"/>
      <c r="C103" s="35"/>
      <c r="D103" s="35"/>
      <c r="E103" s="35"/>
      <c r="F103" s="258"/>
    </row>
    <row r="104" spans="1:6" customFormat="1" x14ac:dyDescent="0.2">
      <c r="A104" s="35" t="s">
        <v>515</v>
      </c>
      <c r="B104" s="195" t="s">
        <v>473</v>
      </c>
      <c r="C104" s="35"/>
      <c r="D104" s="35"/>
      <c r="E104" s="35"/>
      <c r="F104" s="258"/>
    </row>
    <row r="105" spans="1:6" customFormat="1" x14ac:dyDescent="0.2">
      <c r="A105" s="35"/>
      <c r="B105" s="195" t="s">
        <v>1567</v>
      </c>
      <c r="C105" s="35"/>
      <c r="D105" s="35"/>
      <c r="E105" s="35"/>
      <c r="F105" s="259">
        <v>186</v>
      </c>
    </row>
    <row r="106" spans="1:6" customFormat="1" x14ac:dyDescent="0.2">
      <c r="A106" s="35"/>
      <c r="B106" s="195"/>
      <c r="C106" s="35"/>
      <c r="D106" s="35"/>
      <c r="E106" s="35"/>
      <c r="F106" s="259"/>
    </row>
    <row r="107" spans="1:6" customFormat="1" x14ac:dyDescent="0.2">
      <c r="A107" s="35" t="s">
        <v>510</v>
      </c>
      <c r="B107" s="35" t="s">
        <v>516</v>
      </c>
      <c r="C107" s="35"/>
      <c r="D107" s="35"/>
      <c r="E107" s="35"/>
      <c r="F107" s="258"/>
    </row>
    <row r="108" spans="1:6" customFormat="1" x14ac:dyDescent="0.2">
      <c r="A108" s="35"/>
      <c r="B108" s="35" t="s">
        <v>1565</v>
      </c>
      <c r="C108" s="35"/>
      <c r="D108" s="35"/>
      <c r="E108" s="35"/>
      <c r="F108" s="259">
        <v>197</v>
      </c>
    </row>
    <row r="109" spans="1:6" s="202" customFormat="1" x14ac:dyDescent="0.2">
      <c r="A109" s="35"/>
      <c r="B109" s="35"/>
      <c r="D109" s="35"/>
      <c r="E109" s="35"/>
      <c r="F109" s="258"/>
    </row>
    <row r="110" spans="1:6" s="202" customFormat="1" x14ac:dyDescent="0.2">
      <c r="A110" s="35"/>
      <c r="B110" s="35"/>
      <c r="D110" s="35"/>
      <c r="E110" s="35"/>
      <c r="F110" s="258"/>
    </row>
    <row r="111" spans="1:6" s="202" customFormat="1" x14ac:dyDescent="0.2">
      <c r="A111" s="35"/>
      <c r="B111" s="35"/>
      <c r="D111" s="35"/>
      <c r="E111" s="35"/>
      <c r="F111" s="258"/>
    </row>
    <row r="112" spans="1:6" s="202" customFormat="1" x14ac:dyDescent="0.2">
      <c r="A112" s="584" t="s">
        <v>447</v>
      </c>
      <c r="B112" s="584"/>
      <c r="C112" s="584"/>
      <c r="D112" s="584"/>
      <c r="E112" s="584"/>
      <c r="F112" s="584"/>
    </row>
    <row r="113" spans="1:7" s="202" customFormat="1" ht="12.75" customHeight="1" x14ac:dyDescent="0.2">
      <c r="A113" s="246"/>
      <c r="B113" s="246"/>
      <c r="C113" s="246"/>
      <c r="D113" s="246"/>
      <c r="E113" s="246"/>
      <c r="F113" s="240"/>
    </row>
    <row r="114" spans="1:7" s="202" customFormat="1" x14ac:dyDescent="0.2">
      <c r="A114" s="199" t="s">
        <v>448</v>
      </c>
      <c r="B114" s="239" t="s">
        <v>1522</v>
      </c>
      <c r="C114" s="246"/>
      <c r="D114" s="246"/>
      <c r="E114" s="246"/>
      <c r="F114" s="201">
        <v>1</v>
      </c>
    </row>
    <row r="115" spans="1:7" s="202" customFormat="1" x14ac:dyDescent="0.2">
      <c r="A115" s="247"/>
      <c r="B115" s="229"/>
      <c r="C115" s="248"/>
      <c r="D115" s="229"/>
      <c r="E115" s="229"/>
      <c r="F115" s="238"/>
    </row>
    <row r="116" spans="1:7" x14ac:dyDescent="0.2">
      <c r="A116" s="199" t="s">
        <v>449</v>
      </c>
      <c r="B116" s="198" t="s">
        <v>1523</v>
      </c>
      <c r="C116" s="249"/>
      <c r="D116" s="250"/>
      <c r="E116" s="250"/>
      <c r="F116" s="238">
        <v>6</v>
      </c>
    </row>
    <row r="117" spans="1:7" x14ac:dyDescent="0.2">
      <c r="A117" s="199"/>
      <c r="B117" s="199"/>
      <c r="C117" s="199"/>
      <c r="D117" s="199"/>
      <c r="E117" s="199"/>
      <c r="F117" s="201"/>
    </row>
    <row r="118" spans="1:7" x14ac:dyDescent="0.2">
      <c r="A118" s="199" t="s">
        <v>216</v>
      </c>
      <c r="B118" s="198" t="s">
        <v>1524</v>
      </c>
      <c r="C118" s="249"/>
      <c r="D118" s="250"/>
      <c r="E118" s="250"/>
      <c r="F118" s="238">
        <v>23</v>
      </c>
    </row>
    <row r="119" spans="1:7" x14ac:dyDescent="0.2">
      <c r="A119" s="199"/>
      <c r="B119" s="198"/>
      <c r="C119" s="249"/>
      <c r="D119" s="250"/>
      <c r="E119" s="250"/>
      <c r="F119" s="238"/>
    </row>
    <row r="120" spans="1:7" x14ac:dyDescent="0.2">
      <c r="A120" s="235" t="s">
        <v>217</v>
      </c>
      <c r="B120" s="198" t="s">
        <v>1525</v>
      </c>
      <c r="C120" s="251"/>
      <c r="D120" s="251"/>
      <c r="E120" s="251"/>
      <c r="F120" s="201">
        <v>37</v>
      </c>
    </row>
    <row r="121" spans="1:7" x14ac:dyDescent="0.2">
      <c r="A121" s="199"/>
      <c r="B121" s="198"/>
      <c r="C121" s="251"/>
      <c r="D121" s="251"/>
      <c r="E121" s="251"/>
      <c r="F121" s="201"/>
      <c r="G121" s="215"/>
    </row>
    <row r="122" spans="1:7" x14ac:dyDescent="0.2">
      <c r="A122" s="235" t="s">
        <v>450</v>
      </c>
      <c r="B122" s="198" t="s">
        <v>1526</v>
      </c>
      <c r="C122" s="252"/>
      <c r="D122" s="252"/>
      <c r="E122" s="252"/>
      <c r="F122" s="238">
        <v>37</v>
      </c>
    </row>
    <row r="123" spans="1:7" x14ac:dyDescent="0.2">
      <c r="B123" s="199"/>
      <c r="C123" s="199"/>
      <c r="D123" s="197"/>
      <c r="E123" s="199"/>
      <c r="F123" s="245"/>
    </row>
    <row r="124" spans="1:7" x14ac:dyDescent="0.2">
      <c r="A124" s="199" t="s">
        <v>451</v>
      </c>
      <c r="B124" s="198" t="s">
        <v>1527</v>
      </c>
      <c r="C124" s="239"/>
      <c r="F124" s="236">
        <v>39</v>
      </c>
    </row>
    <row r="125" spans="1:7" x14ac:dyDescent="0.2">
      <c r="A125" s="199"/>
      <c r="B125" s="239"/>
      <c r="C125" s="252"/>
      <c r="D125" s="252"/>
      <c r="E125" s="252"/>
      <c r="F125" s="238"/>
    </row>
    <row r="126" spans="1:7" x14ac:dyDescent="0.2">
      <c r="A126" s="199" t="s">
        <v>452</v>
      </c>
      <c r="B126" s="198" t="s">
        <v>1528</v>
      </c>
      <c r="C126" s="239"/>
      <c r="F126" s="236">
        <v>39</v>
      </c>
    </row>
    <row r="127" spans="1:7" x14ac:dyDescent="0.2">
      <c r="A127" s="199"/>
      <c r="B127" s="198"/>
      <c r="C127" s="239"/>
      <c r="F127" s="236"/>
      <c r="G127" s="215"/>
    </row>
    <row r="128" spans="1:7" x14ac:dyDescent="0.2">
      <c r="A128" s="199" t="s">
        <v>453</v>
      </c>
      <c r="B128" s="198" t="s">
        <v>1529</v>
      </c>
      <c r="C128" s="198"/>
      <c r="D128" s="199"/>
      <c r="E128" s="199"/>
      <c r="F128" s="244">
        <v>40</v>
      </c>
      <c r="G128" s="215"/>
    </row>
    <row r="129" spans="1:7" x14ac:dyDescent="0.2">
      <c r="B129" s="198"/>
      <c r="C129" s="251"/>
      <c r="D129" s="251"/>
      <c r="E129" s="251"/>
      <c r="F129" s="201"/>
      <c r="G129" s="215"/>
    </row>
    <row r="130" spans="1:7" x14ac:dyDescent="0.2">
      <c r="A130" s="235" t="s">
        <v>455</v>
      </c>
      <c r="B130" s="199" t="s">
        <v>434</v>
      </c>
      <c r="C130" s="199"/>
      <c r="D130" s="197"/>
      <c r="E130" s="199"/>
      <c r="F130" s="245" t="s">
        <v>1568</v>
      </c>
      <c r="G130" s="215"/>
    </row>
    <row r="131" spans="1:7" x14ac:dyDescent="0.2">
      <c r="A131" s="199"/>
      <c r="B131" s="199" t="s">
        <v>1530</v>
      </c>
      <c r="C131" s="199"/>
      <c r="D131" s="197"/>
      <c r="E131" s="199"/>
      <c r="F131" s="244"/>
    </row>
    <row r="132" spans="1:7" x14ac:dyDescent="0.2">
      <c r="A132" s="199"/>
      <c r="B132" s="199"/>
      <c r="C132" s="199"/>
      <c r="D132" s="197"/>
      <c r="E132" s="199"/>
      <c r="F132" s="245"/>
    </row>
    <row r="133" spans="1:7" x14ac:dyDescent="0.2">
      <c r="A133" s="235" t="s">
        <v>456</v>
      </c>
      <c r="B133" s="235" t="s">
        <v>454</v>
      </c>
      <c r="F133" s="230" t="s">
        <v>1568</v>
      </c>
    </row>
    <row r="134" spans="1:7" x14ac:dyDescent="0.2">
      <c r="B134" s="235" t="s">
        <v>1531</v>
      </c>
      <c r="F134" s="236"/>
    </row>
    <row r="136" spans="1:7" x14ac:dyDescent="0.2">
      <c r="A136" s="235" t="s">
        <v>457</v>
      </c>
      <c r="B136" s="235" t="s">
        <v>1532</v>
      </c>
      <c r="C136" s="252"/>
      <c r="D136" s="252"/>
      <c r="E136" s="252"/>
      <c r="F136" s="238">
        <v>43</v>
      </c>
    </row>
    <row r="137" spans="1:7" x14ac:dyDescent="0.2">
      <c r="C137" s="252"/>
      <c r="D137" s="252"/>
      <c r="E137" s="252"/>
      <c r="F137" s="238"/>
    </row>
    <row r="138" spans="1:7" customFormat="1" x14ac:dyDescent="0.2">
      <c r="A138" s="235" t="s">
        <v>1163</v>
      </c>
      <c r="B138" s="585" t="s">
        <v>1533</v>
      </c>
      <c r="C138" s="585"/>
      <c r="D138" s="585"/>
      <c r="E138" s="585"/>
      <c r="F138" s="236">
        <v>52</v>
      </c>
    </row>
    <row r="139" spans="1:7" customFormat="1" x14ac:dyDescent="0.2">
      <c r="A139" s="235"/>
      <c r="B139" s="235"/>
      <c r="C139" s="238"/>
      <c r="D139" s="242"/>
      <c r="E139" s="235"/>
      <c r="F139" s="230"/>
    </row>
    <row r="140" spans="1:7" customFormat="1" x14ac:dyDescent="0.2">
      <c r="A140" s="235" t="s">
        <v>1164</v>
      </c>
      <c r="B140" s="585" t="s">
        <v>1534</v>
      </c>
      <c r="C140" s="585"/>
      <c r="D140" s="585"/>
      <c r="E140" s="585"/>
      <c r="F140" s="236">
        <v>52</v>
      </c>
    </row>
    <row r="141" spans="1:7" customFormat="1" x14ac:dyDescent="0.2">
      <c r="A141" s="235"/>
      <c r="B141" s="239"/>
      <c r="C141" s="239"/>
      <c r="D141" s="239"/>
      <c r="E141" s="239"/>
      <c r="F141" s="236"/>
    </row>
    <row r="142" spans="1:7" customFormat="1" x14ac:dyDescent="0.2">
      <c r="A142" s="35" t="s">
        <v>474</v>
      </c>
      <c r="B142" s="35" t="s">
        <v>534</v>
      </c>
      <c r="C142" s="35"/>
      <c r="D142" s="35"/>
      <c r="E142" s="35"/>
      <c r="F142" s="274"/>
    </row>
    <row r="143" spans="1:7" customFormat="1" x14ac:dyDescent="0.2">
      <c r="A143" s="35"/>
      <c r="B143" s="35" t="s">
        <v>1535</v>
      </c>
      <c r="C143" s="35"/>
      <c r="D143" s="35"/>
      <c r="E143" s="35"/>
      <c r="F143" s="259">
        <v>53</v>
      </c>
    </row>
    <row r="144" spans="1:7" customFormat="1" x14ac:dyDescent="0.2">
      <c r="A144" s="35"/>
      <c r="B144" s="35"/>
      <c r="C144" s="35"/>
      <c r="D144" s="35"/>
      <c r="E144" s="35"/>
      <c r="F144" s="258"/>
    </row>
    <row r="145" spans="1:6" customFormat="1" x14ac:dyDescent="0.2">
      <c r="A145" s="35" t="s">
        <v>475</v>
      </c>
      <c r="B145" s="35" t="s">
        <v>517</v>
      </c>
      <c r="C145" s="35"/>
      <c r="D145" s="35"/>
      <c r="E145" s="35"/>
      <c r="F145" s="258"/>
    </row>
    <row r="146" spans="1:6" customFormat="1" x14ac:dyDescent="0.2">
      <c r="A146" s="235"/>
      <c r="B146" s="583" t="s">
        <v>1536</v>
      </c>
      <c r="C146" s="583"/>
      <c r="D146" s="583"/>
      <c r="E146" s="64"/>
      <c r="F146" s="60">
        <v>90</v>
      </c>
    </row>
    <row r="147" spans="1:6" customFormat="1" x14ac:dyDescent="0.2">
      <c r="A147" s="35"/>
      <c r="B147" s="64"/>
      <c r="C147" s="64"/>
      <c r="D147" s="64"/>
      <c r="E147" s="64"/>
      <c r="F147" s="60"/>
    </row>
    <row r="148" spans="1:6" customFormat="1" x14ac:dyDescent="0.2">
      <c r="A148" s="35" t="s">
        <v>462</v>
      </c>
      <c r="B148" s="583" t="s">
        <v>535</v>
      </c>
      <c r="C148" s="583"/>
      <c r="D148" s="583"/>
      <c r="E148" s="583"/>
      <c r="F148" s="259"/>
    </row>
    <row r="149" spans="1:6" customFormat="1" x14ac:dyDescent="0.2">
      <c r="A149" s="35"/>
      <c r="B149" s="583" t="s">
        <v>1537</v>
      </c>
      <c r="C149" s="583"/>
      <c r="D149" s="583"/>
      <c r="E149" s="583"/>
      <c r="F149" s="60">
        <v>108</v>
      </c>
    </row>
    <row r="150" spans="1:6" customFormat="1" x14ac:dyDescent="0.2">
      <c r="A150" s="35"/>
      <c r="B150" s="64"/>
      <c r="C150" s="260"/>
      <c r="D150" s="260"/>
      <c r="E150" s="260"/>
      <c r="F150" s="60"/>
    </row>
    <row r="151" spans="1:6" s="202" customFormat="1" x14ac:dyDescent="0.2">
      <c r="A151" s="35" t="s">
        <v>463</v>
      </c>
      <c r="B151" s="583" t="s">
        <v>476</v>
      </c>
      <c r="C151" s="583"/>
      <c r="D151" s="583"/>
      <c r="E151" s="583"/>
      <c r="F151" s="259"/>
    </row>
    <row r="152" spans="1:6" x14ac:dyDescent="0.2">
      <c r="A152" s="35"/>
      <c r="B152" s="583" t="s">
        <v>1538</v>
      </c>
      <c r="C152" s="583"/>
      <c r="D152" s="583"/>
      <c r="E152" s="583"/>
      <c r="F152" s="60"/>
    </row>
    <row r="153" spans="1:6" x14ac:dyDescent="0.2">
      <c r="B153" s="239"/>
      <c r="C153" s="252"/>
      <c r="D153" s="252"/>
      <c r="E153" s="252"/>
      <c r="F153" s="238"/>
    </row>
    <row r="154" spans="1:6" x14ac:dyDescent="0.2">
      <c r="A154" s="584" t="s">
        <v>458</v>
      </c>
      <c r="B154" s="584"/>
      <c r="C154" s="584"/>
      <c r="D154" s="584"/>
      <c r="E154" s="584"/>
      <c r="F154" s="584"/>
    </row>
    <row r="155" spans="1:6" x14ac:dyDescent="0.2">
      <c r="B155" s="239"/>
      <c r="C155" s="252"/>
      <c r="D155" s="252"/>
      <c r="E155" s="252"/>
      <c r="F155" s="238"/>
    </row>
    <row r="157" spans="1:6" x14ac:dyDescent="0.2">
      <c r="A157" s="199"/>
      <c r="B157" s="199"/>
      <c r="C157" s="199"/>
      <c r="D157" s="199"/>
      <c r="E157" s="199"/>
      <c r="F157" s="245"/>
    </row>
    <row r="158" spans="1:6" x14ac:dyDescent="0.2">
      <c r="A158" s="199"/>
      <c r="B158" s="199"/>
      <c r="C158" s="199"/>
      <c r="D158" s="199"/>
      <c r="E158" s="199"/>
      <c r="F158" s="245"/>
    </row>
    <row r="159" spans="1:6" x14ac:dyDescent="0.2">
      <c r="A159" s="199" t="s">
        <v>477</v>
      </c>
      <c r="B159" s="253" t="s">
        <v>459</v>
      </c>
      <c r="C159" s="253"/>
      <c r="D159" s="253"/>
      <c r="E159" s="253"/>
      <c r="F159" s="253"/>
    </row>
  </sheetData>
  <mergeCells count="20">
    <mergeCell ref="A112:F112"/>
    <mergeCell ref="A1:F1"/>
    <mergeCell ref="A3:F3"/>
    <mergeCell ref="A4:F4"/>
    <mergeCell ref="A14:F14"/>
    <mergeCell ref="A15:F15"/>
    <mergeCell ref="A20:F20"/>
    <mergeCell ref="A21:F21"/>
    <mergeCell ref="A60:F60"/>
    <mergeCell ref="A61:F61"/>
    <mergeCell ref="A70:F70"/>
    <mergeCell ref="A71:F71"/>
    <mergeCell ref="B152:E152"/>
    <mergeCell ref="A154:F154"/>
    <mergeCell ref="B138:E138"/>
    <mergeCell ref="B140:E140"/>
    <mergeCell ref="B146:D146"/>
    <mergeCell ref="B148:E148"/>
    <mergeCell ref="B149:E149"/>
    <mergeCell ref="B151:E151"/>
  </mergeCells>
  <pageMargins left="0.98425196850393704" right="0.78740157480314965" top="0.78740157480314965" bottom="0.78740157480314965" header="0" footer="0"/>
  <pageSetup paperSize="9" orientation="portrait" r:id="rId1"/>
  <headerFooter alignWithMargins="0"/>
  <rowBreaks count="1" manualBreakCount="1">
    <brk id="11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tabColor rgb="FF92D050"/>
  </sheetPr>
  <dimension ref="A1:I58"/>
  <sheetViews>
    <sheetView zoomScaleNormal="100" workbookViewId="0">
      <selection activeCell="C11" sqref="C11"/>
    </sheetView>
  </sheetViews>
  <sheetFormatPr baseColWidth="10" defaultRowHeight="12.75" x14ac:dyDescent="0.2"/>
  <cols>
    <col min="1" max="1" width="6.42578125" customWidth="1"/>
    <col min="2" max="2" width="32.42578125" customWidth="1"/>
    <col min="3" max="3" width="46.7109375" customWidth="1"/>
    <col min="8" max="9" width="11.42578125" style="88"/>
  </cols>
  <sheetData>
    <row r="1" spans="1:3" ht="24" customHeight="1" x14ac:dyDescent="0.2">
      <c r="A1" s="279" t="s">
        <v>952</v>
      </c>
      <c r="B1" s="74"/>
      <c r="C1" s="74"/>
    </row>
    <row r="2" spans="1:3" ht="19.5" customHeight="1" x14ac:dyDescent="0.2"/>
    <row r="3" spans="1:3" s="15" customFormat="1" ht="16.5" customHeight="1" thickBot="1" x14ac:dyDescent="0.25">
      <c r="B3" s="28" t="s">
        <v>1185</v>
      </c>
      <c r="C3" s="99"/>
    </row>
    <row r="4" spans="1:3" ht="13.5" thickTop="1" x14ac:dyDescent="0.2">
      <c r="B4" s="590" t="s">
        <v>218</v>
      </c>
      <c r="C4" s="170" t="s">
        <v>168</v>
      </c>
    </row>
    <row r="5" spans="1:3" x14ac:dyDescent="0.2">
      <c r="B5" s="590"/>
      <c r="C5" s="29" t="s">
        <v>100</v>
      </c>
    </row>
    <row r="6" spans="1:3" x14ac:dyDescent="0.2">
      <c r="B6" s="35" t="s">
        <v>221</v>
      </c>
      <c r="C6" s="178">
        <v>564</v>
      </c>
    </row>
    <row r="7" spans="1:3" x14ac:dyDescent="0.2">
      <c r="B7" s="35" t="s">
        <v>222</v>
      </c>
      <c r="C7" s="176">
        <v>1191</v>
      </c>
    </row>
    <row r="8" spans="1:3" x14ac:dyDescent="0.2">
      <c r="B8" s="35" t="s">
        <v>223</v>
      </c>
      <c r="C8" s="176">
        <v>71</v>
      </c>
    </row>
    <row r="9" spans="1:3" x14ac:dyDescent="0.2">
      <c r="B9" s="35" t="s">
        <v>224</v>
      </c>
      <c r="C9" s="176">
        <v>36</v>
      </c>
    </row>
    <row r="10" spans="1:3" x14ac:dyDescent="0.2">
      <c r="B10" s="35" t="s">
        <v>225</v>
      </c>
      <c r="C10" s="176">
        <v>197</v>
      </c>
    </row>
    <row r="11" spans="1:3" x14ac:dyDescent="0.2">
      <c r="B11" s="35" t="s">
        <v>226</v>
      </c>
      <c r="C11" s="176">
        <v>728</v>
      </c>
    </row>
    <row r="12" spans="1:3" x14ac:dyDescent="0.2">
      <c r="B12" s="35" t="s">
        <v>227</v>
      </c>
      <c r="C12" s="176">
        <v>213</v>
      </c>
    </row>
    <row r="13" spans="1:3" x14ac:dyDescent="0.2">
      <c r="B13" s="35" t="s">
        <v>228</v>
      </c>
      <c r="C13" s="176">
        <v>319</v>
      </c>
    </row>
    <row r="14" spans="1:3" x14ac:dyDescent="0.2">
      <c r="B14" s="35" t="s">
        <v>229</v>
      </c>
      <c r="C14" s="176">
        <v>178</v>
      </c>
    </row>
    <row r="15" spans="1:3" x14ac:dyDescent="0.2">
      <c r="B15" s="35" t="s">
        <v>230</v>
      </c>
      <c r="C15" s="184"/>
    </row>
    <row r="16" spans="1:3" x14ac:dyDescent="0.2">
      <c r="B16" s="35" t="s">
        <v>231</v>
      </c>
      <c r="C16" s="184">
        <v>143</v>
      </c>
    </row>
    <row r="17" spans="2:3" x14ac:dyDescent="0.2">
      <c r="B17" s="35" t="s">
        <v>232</v>
      </c>
      <c r="C17" s="176">
        <v>2092</v>
      </c>
    </row>
    <row r="18" spans="2:3" x14ac:dyDescent="0.2">
      <c r="B18" s="35" t="s">
        <v>233</v>
      </c>
      <c r="C18" s="176">
        <v>61</v>
      </c>
    </row>
    <row r="19" spans="2:3" x14ac:dyDescent="0.2">
      <c r="B19" s="35" t="s">
        <v>234</v>
      </c>
      <c r="C19" s="176">
        <v>235</v>
      </c>
    </row>
    <row r="20" spans="2:3" x14ac:dyDescent="0.2">
      <c r="B20" s="35" t="s">
        <v>235</v>
      </c>
      <c r="C20" s="184">
        <v>0</v>
      </c>
    </row>
    <row r="21" spans="2:3" x14ac:dyDescent="0.2">
      <c r="B21" s="35" t="s">
        <v>236</v>
      </c>
      <c r="C21" s="184">
        <v>0</v>
      </c>
    </row>
    <row r="22" spans="2:3" x14ac:dyDescent="0.2">
      <c r="B22" s="35" t="s">
        <v>101</v>
      </c>
      <c r="C22" s="176">
        <v>18</v>
      </c>
    </row>
    <row r="23" spans="2:3" x14ac:dyDescent="0.2">
      <c r="B23" s="35" t="s">
        <v>237</v>
      </c>
      <c r="C23" s="176">
        <v>50</v>
      </c>
    </row>
    <row r="24" spans="2:3" x14ac:dyDescent="0.2">
      <c r="B24" s="35" t="s">
        <v>238</v>
      </c>
      <c r="C24" s="176">
        <v>1094</v>
      </c>
    </row>
    <row r="25" spans="2:3" x14ac:dyDescent="0.2">
      <c r="B25" s="35" t="s">
        <v>239</v>
      </c>
      <c r="C25" s="176">
        <v>31</v>
      </c>
    </row>
    <row r="26" spans="2:3" x14ac:dyDescent="0.2">
      <c r="B26" s="35" t="s">
        <v>240</v>
      </c>
      <c r="C26" s="184">
        <v>0</v>
      </c>
    </row>
    <row r="27" spans="2:3" x14ac:dyDescent="0.2">
      <c r="B27" s="35" t="s">
        <v>241</v>
      </c>
      <c r="C27" s="176">
        <v>0</v>
      </c>
    </row>
    <row r="28" spans="2:3" x14ac:dyDescent="0.2">
      <c r="B28" s="35" t="s">
        <v>242</v>
      </c>
      <c r="C28" s="184">
        <v>0</v>
      </c>
    </row>
    <row r="29" spans="2:3" ht="13.5" thickBot="1" x14ac:dyDescent="0.25">
      <c r="B29" s="154" t="s">
        <v>243</v>
      </c>
      <c r="C29" s="185">
        <v>0</v>
      </c>
    </row>
    <row r="30" spans="2:3" ht="13.5" thickTop="1" x14ac:dyDescent="0.2">
      <c r="B30" s="148" t="s">
        <v>32</v>
      </c>
      <c r="C30" s="177">
        <f>SUM(C6:C29)</f>
        <v>7221</v>
      </c>
    </row>
    <row r="31" spans="2:3" s="12" customFormat="1" ht="8.4499999999999993" customHeight="1" x14ac:dyDescent="0.15">
      <c r="B31" s="276" t="s">
        <v>521</v>
      </c>
      <c r="C31" s="277"/>
    </row>
    <row r="32" spans="2:3" s="12" customFormat="1" ht="8.4499999999999993" customHeight="1" x14ac:dyDescent="0.15">
      <c r="B32" s="12" t="s">
        <v>1420</v>
      </c>
      <c r="C32" s="106"/>
    </row>
    <row r="33" spans="2:9" s="162" customFormat="1" ht="12" customHeight="1" x14ac:dyDescent="0.15">
      <c r="B33" s="160" t="s">
        <v>985</v>
      </c>
      <c r="C33" s="160"/>
    </row>
    <row r="34" spans="2:9" x14ac:dyDescent="0.2">
      <c r="B34" s="591" t="s">
        <v>1158</v>
      </c>
      <c r="C34" s="591"/>
    </row>
    <row r="37" spans="2:9" x14ac:dyDescent="0.2">
      <c r="H37" s="408" t="s">
        <v>232</v>
      </c>
      <c r="I37" s="408">
        <v>2092</v>
      </c>
    </row>
    <row r="38" spans="2:9" x14ac:dyDescent="0.2">
      <c r="H38" s="408" t="s">
        <v>222</v>
      </c>
      <c r="I38" s="408">
        <v>1191</v>
      </c>
    </row>
    <row r="39" spans="2:9" x14ac:dyDescent="0.2">
      <c r="H39" s="408" t="s">
        <v>238</v>
      </c>
      <c r="I39" s="408">
        <v>1094</v>
      </c>
    </row>
    <row r="40" spans="2:9" x14ac:dyDescent="0.2">
      <c r="H40" s="408" t="s">
        <v>226</v>
      </c>
      <c r="I40" s="408">
        <v>728</v>
      </c>
    </row>
    <row r="41" spans="2:9" x14ac:dyDescent="0.2">
      <c r="H41" s="408" t="s">
        <v>221</v>
      </c>
      <c r="I41" s="408">
        <v>564</v>
      </c>
    </row>
    <row r="42" spans="2:9" x14ac:dyDescent="0.2">
      <c r="H42" s="408" t="s">
        <v>228</v>
      </c>
      <c r="I42" s="408">
        <v>319</v>
      </c>
    </row>
    <row r="43" spans="2:9" x14ac:dyDescent="0.2">
      <c r="H43" s="408" t="s">
        <v>234</v>
      </c>
      <c r="I43" s="408">
        <v>235</v>
      </c>
    </row>
    <row r="44" spans="2:9" x14ac:dyDescent="0.2">
      <c r="H44" s="408" t="s">
        <v>227</v>
      </c>
      <c r="I44" s="408">
        <v>213</v>
      </c>
    </row>
    <row r="45" spans="2:9" x14ac:dyDescent="0.2">
      <c r="H45" s="408" t="s">
        <v>225</v>
      </c>
      <c r="I45" s="408">
        <v>197</v>
      </c>
    </row>
    <row r="46" spans="2:9" x14ac:dyDescent="0.2">
      <c r="H46" s="408" t="s">
        <v>229</v>
      </c>
      <c r="I46" s="408">
        <v>178</v>
      </c>
    </row>
    <row r="47" spans="2:9" x14ac:dyDescent="0.2">
      <c r="H47" s="408" t="s">
        <v>231</v>
      </c>
      <c r="I47" s="408">
        <v>143</v>
      </c>
    </row>
    <row r="48" spans="2:9" x14ac:dyDescent="0.2">
      <c r="H48" s="408" t="s">
        <v>223</v>
      </c>
      <c r="I48" s="408">
        <v>71</v>
      </c>
    </row>
    <row r="49" spans="2:9" x14ac:dyDescent="0.2">
      <c r="H49" s="408" t="s">
        <v>233</v>
      </c>
      <c r="I49" s="408">
        <v>61</v>
      </c>
    </row>
    <row r="50" spans="2:9" x14ac:dyDescent="0.2">
      <c r="H50" s="408" t="s">
        <v>237</v>
      </c>
      <c r="I50" s="408">
        <v>50</v>
      </c>
    </row>
    <row r="51" spans="2:9" x14ac:dyDescent="0.2">
      <c r="H51" s="414" t="s">
        <v>224</v>
      </c>
      <c r="I51" s="414">
        <v>36</v>
      </c>
    </row>
    <row r="52" spans="2:9" x14ac:dyDescent="0.2">
      <c r="H52" s="408" t="s">
        <v>239</v>
      </c>
      <c r="I52" s="408">
        <v>31</v>
      </c>
    </row>
    <row r="53" spans="2:9" x14ac:dyDescent="0.2">
      <c r="H53" s="408" t="s">
        <v>101</v>
      </c>
      <c r="I53" s="408">
        <v>18</v>
      </c>
    </row>
    <row r="56" spans="2:9" s="12" customFormat="1" ht="9" customHeight="1" x14ac:dyDescent="0.2">
      <c r="B56" s="97" t="s">
        <v>1060</v>
      </c>
      <c r="C56" s="106"/>
      <c r="H56" s="88"/>
      <c r="I56" s="88"/>
    </row>
    <row r="57" spans="2:9" s="162" customFormat="1" ht="12" customHeight="1" x14ac:dyDescent="0.2">
      <c r="B57" s="160" t="s">
        <v>953</v>
      </c>
      <c r="C57" s="160"/>
      <c r="H57" s="88"/>
      <c r="I57" s="88"/>
    </row>
    <row r="58" spans="2:9" x14ac:dyDescent="0.2">
      <c r="H58" s="162"/>
      <c r="I58" s="162"/>
    </row>
  </sheetData>
  <sortState ref="F8:G31">
    <sortCondition descending="1" ref="G8:G31"/>
  </sortState>
  <mergeCells count="2">
    <mergeCell ref="B4:B5"/>
    <mergeCell ref="B34:C34"/>
  </mergeCells>
  <phoneticPr fontId="4" type="noConversion"/>
  <pageMargins left="0.59055118110236227" right="0.59055118110236227" top="0.59055118110236227" bottom="0.78740157480314965" header="0.39370078740157483" footer="0.39370078740157483"/>
  <pageSetup paperSize="9" orientation="portrait" r:id="rId1"/>
  <headerFooter>
    <oddHeader xml:space="preserve">&amp;C </oddHeader>
    <oddFooter>&amp;R&amp;8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6">
    <tabColor rgb="FF92D050"/>
  </sheetPr>
  <dimension ref="A1:I38"/>
  <sheetViews>
    <sheetView workbookViewId="0">
      <selection activeCell="A7" sqref="A7"/>
    </sheetView>
  </sheetViews>
  <sheetFormatPr baseColWidth="10" defaultRowHeight="12.75" x14ac:dyDescent="0.2"/>
  <cols>
    <col min="1" max="1" width="22" style="17" customWidth="1"/>
    <col min="2" max="2" width="19.140625" style="17" customWidth="1"/>
    <col min="3" max="3" width="17.42578125" style="17" customWidth="1"/>
    <col min="4" max="4" width="15.5703125" style="17" customWidth="1"/>
    <col min="5" max="5" width="15.7109375" style="17" customWidth="1"/>
  </cols>
  <sheetData>
    <row r="1" spans="1:5" ht="24" customHeight="1" x14ac:dyDescent="0.2">
      <c r="A1" s="279" t="s">
        <v>952</v>
      </c>
      <c r="B1" s="74"/>
      <c r="C1" s="74"/>
      <c r="D1" s="74"/>
      <c r="E1" s="74"/>
    </row>
    <row r="2" spans="1:5" ht="27.75" customHeight="1" x14ac:dyDescent="0.2"/>
    <row r="3" spans="1:5" x14ac:dyDescent="0.2">
      <c r="A3" s="1" t="s">
        <v>214</v>
      </c>
      <c r="B3" s="1" t="s">
        <v>102</v>
      </c>
      <c r="C3" s="1"/>
      <c r="D3" s="1"/>
      <c r="E3" s="1"/>
    </row>
    <row r="4" spans="1:5" x14ac:dyDescent="0.2">
      <c r="A4" s="13"/>
      <c r="B4" s="44" t="s">
        <v>1186</v>
      </c>
      <c r="C4" s="1"/>
      <c r="D4" s="1"/>
      <c r="E4" s="1"/>
    </row>
    <row r="6" spans="1:5" x14ac:dyDescent="0.2">
      <c r="A6" s="427"/>
      <c r="B6" s="428" t="s">
        <v>103</v>
      </c>
      <c r="C6" s="428" t="s">
        <v>104</v>
      </c>
      <c r="D6" s="428" t="s">
        <v>105</v>
      </c>
      <c r="E6" s="428" t="s">
        <v>104</v>
      </c>
    </row>
    <row r="7" spans="1:5" ht="13.5" thickBot="1" x14ac:dyDescent="0.25">
      <c r="A7" s="427" t="s">
        <v>489</v>
      </c>
      <c r="B7" s="428" t="s">
        <v>106</v>
      </c>
      <c r="C7" s="428" t="s">
        <v>1063</v>
      </c>
      <c r="D7" s="512">
        <v>2016</v>
      </c>
      <c r="E7" s="512" t="s">
        <v>1422</v>
      </c>
    </row>
    <row r="8" spans="1:5" x14ac:dyDescent="0.2">
      <c r="A8" s="580"/>
      <c r="B8" s="428" t="s">
        <v>100</v>
      </c>
      <c r="C8" s="428" t="s">
        <v>100</v>
      </c>
      <c r="D8" s="523" t="s">
        <v>100</v>
      </c>
      <c r="E8" s="523" t="s">
        <v>100</v>
      </c>
    </row>
    <row r="9" spans="1:5" x14ac:dyDescent="0.2">
      <c r="A9" s="77" t="s">
        <v>221</v>
      </c>
      <c r="B9" s="78">
        <v>4129712</v>
      </c>
      <c r="C9" s="79">
        <v>20399.249999999996</v>
      </c>
      <c r="D9" s="522">
        <v>564</v>
      </c>
      <c r="E9" s="79">
        <f t="shared" ref="E9:E22" si="0">SUM(C9+D9)</f>
        <v>20963.249999999996</v>
      </c>
    </row>
    <row r="10" spans="1:5" x14ac:dyDescent="0.2">
      <c r="A10" s="77" t="s">
        <v>222</v>
      </c>
      <c r="B10" s="78">
        <v>3630831</v>
      </c>
      <c r="C10" s="79">
        <v>97976.13170210713</v>
      </c>
      <c r="D10" s="522">
        <v>1191</v>
      </c>
      <c r="E10" s="79">
        <f t="shared" si="0"/>
        <v>99167.13170210713</v>
      </c>
    </row>
    <row r="11" spans="1:5" x14ac:dyDescent="0.2">
      <c r="A11" s="77" t="s">
        <v>223</v>
      </c>
      <c r="B11" s="78">
        <v>2065456</v>
      </c>
      <c r="C11" s="79">
        <v>84279.111958041962</v>
      </c>
      <c r="D11" s="522">
        <v>71</v>
      </c>
      <c r="E11" s="79">
        <f>SUM(C11+D11)</f>
        <v>84350.111958041962</v>
      </c>
    </row>
    <row r="12" spans="1:5" x14ac:dyDescent="0.2">
      <c r="A12" s="77" t="s">
        <v>224</v>
      </c>
      <c r="B12" s="78">
        <v>6352762</v>
      </c>
      <c r="C12" s="79">
        <v>11345.1</v>
      </c>
      <c r="D12" s="522">
        <v>36</v>
      </c>
      <c r="E12" s="79">
        <f t="shared" si="0"/>
        <v>11381.1</v>
      </c>
    </row>
    <row r="13" spans="1:5" x14ac:dyDescent="0.2">
      <c r="A13" s="77" t="s">
        <v>225</v>
      </c>
      <c r="B13" s="78">
        <v>4418104</v>
      </c>
      <c r="C13" s="79">
        <v>73728.496249999997</v>
      </c>
      <c r="D13" s="522">
        <v>197</v>
      </c>
      <c r="E13" s="79">
        <f t="shared" si="0"/>
        <v>73925.496249999997</v>
      </c>
    </row>
    <row r="14" spans="1:5" x14ac:dyDescent="0.2">
      <c r="A14" s="77" t="s">
        <v>226</v>
      </c>
      <c r="B14" s="78">
        <v>3541782</v>
      </c>
      <c r="C14" s="79">
        <v>123536.75329732972</v>
      </c>
      <c r="D14" s="522">
        <v>728</v>
      </c>
      <c r="E14" s="79">
        <f t="shared" si="0"/>
        <v>124264.75329732972</v>
      </c>
    </row>
    <row r="15" spans="1:5" x14ac:dyDescent="0.2">
      <c r="A15" s="77" t="s">
        <v>227</v>
      </c>
      <c r="B15" s="78">
        <v>7622489</v>
      </c>
      <c r="C15" s="79">
        <v>132483.31</v>
      </c>
      <c r="D15" s="522">
        <v>213</v>
      </c>
      <c r="E15" s="79">
        <f t="shared" si="0"/>
        <v>132696.31</v>
      </c>
    </row>
    <row r="16" spans="1:5" x14ac:dyDescent="0.2">
      <c r="A16" s="77" t="s">
        <v>228</v>
      </c>
      <c r="B16" s="78">
        <v>2107896</v>
      </c>
      <c r="C16" s="79">
        <v>54711.733892473116</v>
      </c>
      <c r="D16" s="522">
        <v>319</v>
      </c>
      <c r="E16" s="79">
        <f t="shared" si="0"/>
        <v>55030.733892473116</v>
      </c>
    </row>
    <row r="17" spans="1:5" x14ac:dyDescent="0.2">
      <c r="A17" s="77" t="s">
        <v>229</v>
      </c>
      <c r="B17" s="78">
        <v>3531457</v>
      </c>
      <c r="C17" s="79">
        <v>48023.219999999994</v>
      </c>
      <c r="D17" s="522">
        <v>178</v>
      </c>
      <c r="E17" s="79">
        <f t="shared" si="0"/>
        <v>48201.219999999994</v>
      </c>
    </row>
    <row r="18" spans="1:5" x14ac:dyDescent="0.2">
      <c r="A18" s="77" t="s">
        <v>230</v>
      </c>
      <c r="B18" s="78">
        <v>2125139</v>
      </c>
      <c r="C18" s="79">
        <v>2749.0122000000001</v>
      </c>
      <c r="D18" s="522">
        <v>0</v>
      </c>
      <c r="E18" s="79">
        <f t="shared" si="0"/>
        <v>2749.0122000000001</v>
      </c>
    </row>
    <row r="19" spans="1:5" x14ac:dyDescent="0.2">
      <c r="A19" s="77" t="s">
        <v>231</v>
      </c>
      <c r="B19" s="78">
        <v>4338442</v>
      </c>
      <c r="C19" s="79">
        <v>73560.28</v>
      </c>
      <c r="D19" s="522">
        <v>143</v>
      </c>
      <c r="E19" s="79">
        <f t="shared" si="0"/>
        <v>73703.28</v>
      </c>
    </row>
    <row r="20" spans="1:5" x14ac:dyDescent="0.2">
      <c r="A20" s="77" t="s">
        <v>232</v>
      </c>
      <c r="B20" s="78">
        <v>2324132</v>
      </c>
      <c r="C20" s="79">
        <v>75360.845481548153</v>
      </c>
      <c r="D20" s="522">
        <v>2092</v>
      </c>
      <c r="E20" s="79">
        <f t="shared" si="0"/>
        <v>77452.845481548153</v>
      </c>
    </row>
    <row r="21" spans="1:5" x14ac:dyDescent="0.2">
      <c r="A21" s="77" t="s">
        <v>233</v>
      </c>
      <c r="B21" s="78">
        <v>1324955</v>
      </c>
      <c r="C21" s="79">
        <v>23371.391003875964</v>
      </c>
      <c r="D21" s="522">
        <v>61</v>
      </c>
      <c r="E21" s="79">
        <f t="shared" si="0"/>
        <v>23432.391003875964</v>
      </c>
    </row>
    <row r="22" spans="1:5" x14ac:dyDescent="0.2">
      <c r="A22" s="77" t="s">
        <v>234</v>
      </c>
      <c r="B22" s="78">
        <v>3396869</v>
      </c>
      <c r="C22" s="79">
        <v>20489.199999999997</v>
      </c>
      <c r="D22" s="522">
        <v>235</v>
      </c>
      <c r="E22" s="79">
        <f t="shared" si="0"/>
        <v>20724.199999999997</v>
      </c>
    </row>
    <row r="23" spans="1:5" x14ac:dyDescent="0.2">
      <c r="A23" s="77" t="s">
        <v>235</v>
      </c>
      <c r="B23" s="78">
        <v>37990006</v>
      </c>
      <c r="C23" s="79">
        <v>23479.87</v>
      </c>
      <c r="D23" s="522">
        <v>0</v>
      </c>
      <c r="E23" s="79">
        <f>SUM(C23)</f>
        <v>23479.87</v>
      </c>
    </row>
    <row r="24" spans="1:5" x14ac:dyDescent="0.2">
      <c r="A24" s="77" t="s">
        <v>236</v>
      </c>
      <c r="B24" s="78">
        <v>7840271</v>
      </c>
      <c r="C24" s="79">
        <v>8467.01</v>
      </c>
      <c r="D24" s="522">
        <v>0</v>
      </c>
      <c r="E24" s="79">
        <f>SUM(C24)</f>
        <v>8467.01</v>
      </c>
    </row>
    <row r="25" spans="1:5" x14ac:dyDescent="0.2">
      <c r="A25" s="77" t="s">
        <v>101</v>
      </c>
      <c r="B25" s="78">
        <v>1617465</v>
      </c>
      <c r="C25" s="79">
        <v>4192.08</v>
      </c>
      <c r="D25" s="522">
        <v>18</v>
      </c>
      <c r="E25" s="79">
        <f t="shared" ref="E25:E30" si="1">SUM(C25+D25)</f>
        <v>4210.08</v>
      </c>
    </row>
    <row r="26" spans="1:5" x14ac:dyDescent="0.2">
      <c r="A26" s="77" t="s">
        <v>237</v>
      </c>
      <c r="B26" s="78">
        <v>2242175</v>
      </c>
      <c r="C26" s="79">
        <v>22020.39</v>
      </c>
      <c r="D26" s="522">
        <v>50</v>
      </c>
      <c r="E26" s="79">
        <f t="shared" si="1"/>
        <v>22070.39</v>
      </c>
    </row>
    <row r="27" spans="1:5" x14ac:dyDescent="0.2">
      <c r="A27" s="77" t="s">
        <v>238</v>
      </c>
      <c r="B27" s="78">
        <v>3640348</v>
      </c>
      <c r="C27" s="79">
        <v>48780.389696969702</v>
      </c>
      <c r="D27" s="522">
        <v>1094</v>
      </c>
      <c r="E27" s="79">
        <f t="shared" si="1"/>
        <v>49874.389696969702</v>
      </c>
    </row>
    <row r="28" spans="1:5" x14ac:dyDescent="0.2">
      <c r="A28" s="77" t="s">
        <v>239</v>
      </c>
      <c r="B28" s="78">
        <v>7238244</v>
      </c>
      <c r="C28" s="79">
        <v>47192.55000000001</v>
      </c>
      <c r="D28" s="522">
        <v>31</v>
      </c>
      <c r="E28" s="79">
        <f t="shared" si="1"/>
        <v>47223.55000000001</v>
      </c>
    </row>
    <row r="29" spans="1:5" x14ac:dyDescent="0.2">
      <c r="A29" s="77" t="s">
        <v>240</v>
      </c>
      <c r="B29" s="78">
        <v>5306361</v>
      </c>
      <c r="C29" s="79">
        <v>18177.650000000001</v>
      </c>
      <c r="D29" s="522">
        <v>0</v>
      </c>
      <c r="E29" s="79">
        <f t="shared" si="1"/>
        <v>18177.650000000001</v>
      </c>
    </row>
    <row r="30" spans="1:5" x14ac:dyDescent="0.2">
      <c r="A30" s="77" t="s">
        <v>241</v>
      </c>
      <c r="B30" s="78">
        <v>1476663</v>
      </c>
      <c r="C30" s="79">
        <v>5971.99</v>
      </c>
      <c r="D30" s="522">
        <v>0</v>
      </c>
      <c r="E30" s="79">
        <f t="shared" si="1"/>
        <v>5971.99</v>
      </c>
    </row>
    <row r="31" spans="1:5" x14ac:dyDescent="0.2">
      <c r="A31" s="77" t="s">
        <v>242</v>
      </c>
      <c r="B31" s="78">
        <v>473152</v>
      </c>
      <c r="C31" s="79">
        <v>4979.51</v>
      </c>
      <c r="D31" s="39">
        <v>0</v>
      </c>
      <c r="E31" s="79">
        <f>SUM(C31)</f>
        <v>4979.51</v>
      </c>
    </row>
    <row r="32" spans="1:5" ht="13.5" thickBot="1" x14ac:dyDescent="0.25">
      <c r="A32" s="77" t="s">
        <v>243</v>
      </c>
      <c r="B32" s="80">
        <v>9786849</v>
      </c>
      <c r="C32" s="79">
        <v>31889.99</v>
      </c>
      <c r="D32" s="39">
        <v>0</v>
      </c>
      <c r="E32" s="79">
        <f>SUM(C32)</f>
        <v>31889.99</v>
      </c>
    </row>
    <row r="33" spans="1:9" ht="13.5" thickTop="1" x14ac:dyDescent="0.2">
      <c r="A33" s="153" t="s">
        <v>32</v>
      </c>
      <c r="B33" s="166">
        <f>SUM(B8:B32)</f>
        <v>128521560</v>
      </c>
      <c r="C33" s="166">
        <f>SUM(C9:C32)</f>
        <v>1057165.2654823458</v>
      </c>
      <c r="D33" s="578">
        <f>SUM(D9:D32)</f>
        <v>7221</v>
      </c>
      <c r="E33" s="579">
        <f>SUM(E9:E32)</f>
        <v>1064386.2654823458</v>
      </c>
      <c r="F33" s="122"/>
      <c r="G33" s="130"/>
    </row>
    <row r="34" spans="1:9" s="12" customFormat="1" ht="9" x14ac:dyDescent="0.15">
      <c r="A34" s="276"/>
      <c r="C34" s="277"/>
    </row>
    <row r="35" spans="1:9" s="12" customFormat="1" ht="9" x14ac:dyDescent="0.15">
      <c r="A35" s="97" t="s">
        <v>1138</v>
      </c>
      <c r="C35" s="106"/>
    </row>
    <row r="36" spans="1:9" s="162" customFormat="1" ht="12" customHeight="1" x14ac:dyDescent="0.15">
      <c r="A36" s="160" t="s">
        <v>953</v>
      </c>
      <c r="C36" s="160"/>
      <c r="D36" s="161"/>
      <c r="E36" s="217"/>
    </row>
    <row r="38" spans="1:9" x14ac:dyDescent="0.2">
      <c r="E38" s="373"/>
      <c r="F38" s="130"/>
      <c r="I38" s="531"/>
    </row>
  </sheetData>
  <phoneticPr fontId="0" type="noConversion"/>
  <printOptions horizontalCentered="1"/>
  <pageMargins left="0.59055118110236227" right="0.59055118110236227" top="0.59055118110236227" bottom="0.78740157480314965" header="0" footer="0.39370078740157483"/>
  <pageSetup paperSize="9" orientation="portrait" r:id="rId1"/>
  <headerFooter>
    <oddFooter>&amp;R&amp;8 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>
    <tabColor rgb="FF92D050"/>
  </sheetPr>
  <dimension ref="A1:I45"/>
  <sheetViews>
    <sheetView workbookViewId="0">
      <selection activeCell="E34" sqref="E34"/>
    </sheetView>
  </sheetViews>
  <sheetFormatPr baseColWidth="10" defaultRowHeight="12.75" x14ac:dyDescent="0.2"/>
  <cols>
    <col min="1" max="1" width="16.7109375" style="17" customWidth="1"/>
    <col min="2" max="2" width="17.42578125" style="17" customWidth="1"/>
    <col min="3" max="3" width="17.85546875" style="17" bestFit="1" customWidth="1"/>
    <col min="4" max="4" width="16.5703125" style="17" bestFit="1" customWidth="1"/>
    <col min="5" max="5" width="14.28515625" style="17" bestFit="1" customWidth="1"/>
    <col min="7" max="7" width="22" customWidth="1"/>
  </cols>
  <sheetData>
    <row r="1" spans="1:9" ht="24" customHeight="1" x14ac:dyDescent="0.2">
      <c r="A1" s="279" t="s">
        <v>952</v>
      </c>
      <c r="B1" s="74"/>
      <c r="C1" s="74"/>
      <c r="D1" s="74"/>
      <c r="E1" s="74"/>
    </row>
    <row r="2" spans="1:9" ht="23.25" customHeight="1" x14ac:dyDescent="0.2">
      <c r="A2" s="280"/>
      <c r="B2" s="6"/>
      <c r="C2" s="6"/>
      <c r="D2" s="6"/>
      <c r="E2" s="6"/>
    </row>
    <row r="3" spans="1:9" s="13" customFormat="1" x14ac:dyDescent="0.2">
      <c r="A3" s="1" t="s">
        <v>107</v>
      </c>
      <c r="B3" s="1" t="s">
        <v>108</v>
      </c>
      <c r="C3" s="1"/>
      <c r="D3" s="1"/>
      <c r="E3" s="1"/>
      <c r="F3" s="1"/>
    </row>
    <row r="4" spans="1:9" s="13" customFormat="1" x14ac:dyDescent="0.2">
      <c r="B4" s="44" t="s">
        <v>1187</v>
      </c>
      <c r="C4" s="1"/>
      <c r="D4" s="1"/>
      <c r="E4" s="1"/>
      <c r="F4" s="1"/>
    </row>
    <row r="6" spans="1:9" s="112" customFormat="1" x14ac:dyDescent="0.2">
      <c r="A6" s="592" t="s">
        <v>489</v>
      </c>
      <c r="B6" s="524"/>
      <c r="C6" s="525" t="s">
        <v>202</v>
      </c>
      <c r="D6" s="525" t="s">
        <v>103</v>
      </c>
      <c r="E6" s="526" t="s">
        <v>203</v>
      </c>
    </row>
    <row r="7" spans="1:9" s="112" customFormat="1" x14ac:dyDescent="0.2">
      <c r="A7" s="592"/>
      <c r="B7" s="525" t="s">
        <v>103</v>
      </c>
      <c r="C7" s="525" t="s">
        <v>204</v>
      </c>
      <c r="D7" s="525" t="s">
        <v>105</v>
      </c>
      <c r="E7" s="526" t="s">
        <v>205</v>
      </c>
    </row>
    <row r="8" spans="1:9" s="112" customFormat="1" x14ac:dyDescent="0.2">
      <c r="A8" s="592"/>
      <c r="B8" s="525" t="s">
        <v>106</v>
      </c>
      <c r="C8" s="525" t="s">
        <v>206</v>
      </c>
      <c r="D8" s="525" t="s">
        <v>1421</v>
      </c>
      <c r="E8" s="526" t="s">
        <v>207</v>
      </c>
    </row>
    <row r="9" spans="1:9" s="112" customFormat="1" x14ac:dyDescent="0.2">
      <c r="A9" s="592"/>
      <c r="B9" s="525" t="s">
        <v>100</v>
      </c>
      <c r="C9" s="525" t="s">
        <v>208</v>
      </c>
      <c r="D9" s="525" t="s">
        <v>100</v>
      </c>
      <c r="E9" s="526" t="s">
        <v>100</v>
      </c>
    </row>
    <row r="10" spans="1:9" ht="14.25" customHeight="1" x14ac:dyDescent="0.2">
      <c r="A10" s="77" t="s">
        <v>221</v>
      </c>
      <c r="B10" s="78">
        <v>4129712</v>
      </c>
      <c r="C10" s="167">
        <v>305100</v>
      </c>
      <c r="D10" s="220">
        <v>20963.249999999996</v>
      </c>
      <c r="E10" s="113">
        <f>SUM(C10-D10)</f>
        <v>284136.75</v>
      </c>
    </row>
    <row r="11" spans="1:9" ht="13.5" customHeight="1" x14ac:dyDescent="0.2">
      <c r="A11" s="77" t="s">
        <v>222</v>
      </c>
      <c r="B11" s="78">
        <v>3630831</v>
      </c>
      <c r="C11" s="167">
        <v>554016</v>
      </c>
      <c r="D11" s="220">
        <v>99167.13170210713</v>
      </c>
      <c r="E11" s="113">
        <f t="shared" ref="E11:E32" si="0">SUM(C11-D11)</f>
        <v>454848.86829789286</v>
      </c>
    </row>
    <row r="12" spans="1:9" ht="13.5" customHeight="1" x14ac:dyDescent="0.2">
      <c r="A12" s="77" t="s">
        <v>223</v>
      </c>
      <c r="B12" s="78">
        <v>2065456</v>
      </c>
      <c r="C12" s="167">
        <v>78300</v>
      </c>
      <c r="D12" s="79">
        <v>84350.111958041962</v>
      </c>
      <c r="E12" s="113">
        <v>0</v>
      </c>
      <c r="G12" s="296"/>
    </row>
    <row r="13" spans="1:9" ht="13.5" customHeight="1" x14ac:dyDescent="0.2">
      <c r="A13" s="77" t="s">
        <v>224</v>
      </c>
      <c r="B13" s="78">
        <v>6352762</v>
      </c>
      <c r="C13" s="167">
        <v>360200</v>
      </c>
      <c r="D13" s="220">
        <v>11381.1</v>
      </c>
      <c r="E13" s="113">
        <f t="shared" si="0"/>
        <v>348818.9</v>
      </c>
    </row>
    <row r="14" spans="1:9" ht="13.5" customHeight="1" x14ac:dyDescent="0.2">
      <c r="A14" s="77" t="s">
        <v>225</v>
      </c>
      <c r="B14" s="78">
        <v>4418104</v>
      </c>
      <c r="C14" s="167">
        <v>539400</v>
      </c>
      <c r="D14" s="220">
        <v>73925.496249999997</v>
      </c>
      <c r="E14" s="113">
        <f t="shared" si="0"/>
        <v>465474.50375000003</v>
      </c>
    </row>
    <row r="15" spans="1:9" ht="13.5" customHeight="1" x14ac:dyDescent="0.2">
      <c r="A15" s="77" t="s">
        <v>226</v>
      </c>
      <c r="B15" s="78">
        <v>3541782</v>
      </c>
      <c r="C15" s="167">
        <v>790000</v>
      </c>
      <c r="D15" s="220">
        <v>124264.75329732972</v>
      </c>
      <c r="E15" s="113">
        <f t="shared" si="0"/>
        <v>665735.24670267024</v>
      </c>
      <c r="G15" s="5"/>
      <c r="I15" s="296"/>
    </row>
    <row r="16" spans="1:9" ht="13.5" customHeight="1" x14ac:dyDescent="0.2">
      <c r="A16" s="77" t="s">
        <v>227</v>
      </c>
      <c r="B16" s="78">
        <v>7622489</v>
      </c>
      <c r="C16" s="167">
        <v>1414582</v>
      </c>
      <c r="D16" s="220">
        <v>132696.31</v>
      </c>
      <c r="E16" s="113">
        <f t="shared" si="0"/>
        <v>1281885.69</v>
      </c>
    </row>
    <row r="17" spans="1:5" ht="13.5" customHeight="1" x14ac:dyDescent="0.2">
      <c r="A17" s="77" t="s">
        <v>228</v>
      </c>
      <c r="B17" s="78">
        <v>2107896</v>
      </c>
      <c r="C17" s="167">
        <v>62000</v>
      </c>
      <c r="D17" s="220">
        <v>55030.733892473116</v>
      </c>
      <c r="E17" s="113">
        <f t="shared" si="0"/>
        <v>6969.2661075268843</v>
      </c>
    </row>
    <row r="18" spans="1:5" ht="13.5" customHeight="1" x14ac:dyDescent="0.2">
      <c r="A18" s="77" t="s">
        <v>229</v>
      </c>
      <c r="B18" s="78">
        <v>3531457</v>
      </c>
      <c r="C18" s="167">
        <v>660000</v>
      </c>
      <c r="D18" s="220">
        <v>48201.219999999994</v>
      </c>
      <c r="E18" s="113">
        <f t="shared" si="0"/>
        <v>611798.78</v>
      </c>
    </row>
    <row r="19" spans="1:5" ht="13.5" customHeight="1" x14ac:dyDescent="0.2">
      <c r="A19" s="77" t="s">
        <v>230</v>
      </c>
      <c r="B19" s="78">
        <v>2125139</v>
      </c>
      <c r="C19" s="167">
        <v>25400</v>
      </c>
      <c r="D19" s="220">
        <v>2749.0122000000001</v>
      </c>
      <c r="E19" s="113">
        <f t="shared" si="0"/>
        <v>22650.987799999999</v>
      </c>
    </row>
    <row r="20" spans="1:5" ht="13.5" customHeight="1" x14ac:dyDescent="0.2">
      <c r="A20" s="77" t="s">
        <v>231</v>
      </c>
      <c r="B20" s="78">
        <v>4338442</v>
      </c>
      <c r="C20" s="167">
        <v>1010291</v>
      </c>
      <c r="D20" s="220">
        <v>73703.28</v>
      </c>
      <c r="E20" s="113">
        <f t="shared" si="0"/>
        <v>936587.72</v>
      </c>
    </row>
    <row r="21" spans="1:5" ht="13.5" customHeight="1" x14ac:dyDescent="0.2">
      <c r="A21" s="77" t="s">
        <v>232</v>
      </c>
      <c r="B21" s="78">
        <v>2324132</v>
      </c>
      <c r="C21" s="167">
        <v>352500</v>
      </c>
      <c r="D21" s="220">
        <v>77452.845481548153</v>
      </c>
      <c r="E21" s="113">
        <f t="shared" si="0"/>
        <v>275047.15451845183</v>
      </c>
    </row>
    <row r="22" spans="1:5" ht="13.5" customHeight="1" x14ac:dyDescent="0.2">
      <c r="A22" s="77" t="s">
        <v>233</v>
      </c>
      <c r="B22" s="78">
        <v>1324955</v>
      </c>
      <c r="C22" s="167">
        <v>82300</v>
      </c>
      <c r="D22" s="220">
        <v>23432.391003875964</v>
      </c>
      <c r="E22" s="113">
        <f t="shared" si="0"/>
        <v>58867.608996124036</v>
      </c>
    </row>
    <row r="23" spans="1:5" ht="13.5" customHeight="1" x14ac:dyDescent="0.2">
      <c r="A23" s="77" t="s">
        <v>234</v>
      </c>
      <c r="B23" s="78">
        <v>3396869</v>
      </c>
      <c r="C23" s="167">
        <v>452600</v>
      </c>
      <c r="D23" s="220">
        <v>20724.199999999997</v>
      </c>
      <c r="E23" s="113">
        <f t="shared" si="0"/>
        <v>431875.8</v>
      </c>
    </row>
    <row r="24" spans="1:5" ht="13.5" customHeight="1" x14ac:dyDescent="0.2">
      <c r="A24" s="77" t="s">
        <v>235</v>
      </c>
      <c r="B24" s="78">
        <v>37990006</v>
      </c>
      <c r="C24" s="167">
        <v>659900</v>
      </c>
      <c r="D24" s="220">
        <v>23479.87</v>
      </c>
      <c r="E24" s="113">
        <f t="shared" si="0"/>
        <v>636420.13</v>
      </c>
    </row>
    <row r="25" spans="1:5" ht="13.5" customHeight="1" x14ac:dyDescent="0.2">
      <c r="A25" s="77" t="s">
        <v>236</v>
      </c>
      <c r="B25" s="78">
        <v>7840271</v>
      </c>
      <c r="C25" s="167">
        <v>512100</v>
      </c>
      <c r="D25" s="220">
        <v>8467.01</v>
      </c>
      <c r="E25" s="113">
        <f t="shared" si="0"/>
        <v>503632.99</v>
      </c>
    </row>
    <row r="26" spans="1:5" ht="13.5" customHeight="1" x14ac:dyDescent="0.2">
      <c r="A26" s="77" t="s">
        <v>101</v>
      </c>
      <c r="B26" s="78">
        <v>1617465</v>
      </c>
      <c r="C26" s="167">
        <v>128100</v>
      </c>
      <c r="D26" s="220">
        <v>4210.08</v>
      </c>
      <c r="E26" s="113">
        <f t="shared" si="0"/>
        <v>123889.92</v>
      </c>
    </row>
    <row r="27" spans="1:5" ht="13.5" customHeight="1" x14ac:dyDescent="0.2">
      <c r="A27" s="77" t="s">
        <v>237</v>
      </c>
      <c r="B27" s="78">
        <v>2242175</v>
      </c>
      <c r="C27" s="167">
        <v>522511</v>
      </c>
      <c r="D27" s="220">
        <v>22070.39</v>
      </c>
      <c r="E27" s="113">
        <f t="shared" si="0"/>
        <v>500440.61</v>
      </c>
    </row>
    <row r="28" spans="1:5" ht="13.5" customHeight="1" x14ac:dyDescent="0.2">
      <c r="A28" s="77" t="s">
        <v>238</v>
      </c>
      <c r="B28" s="78">
        <v>3640348</v>
      </c>
      <c r="C28" s="167">
        <v>89700</v>
      </c>
      <c r="D28" s="220">
        <v>49874.389696969702</v>
      </c>
      <c r="E28" s="113">
        <f t="shared" si="0"/>
        <v>39825.610303030298</v>
      </c>
    </row>
    <row r="29" spans="1:5" ht="13.5" customHeight="1" x14ac:dyDescent="0.2">
      <c r="A29" s="77" t="s">
        <v>239</v>
      </c>
      <c r="B29" s="78">
        <v>7238244</v>
      </c>
      <c r="C29" s="167">
        <v>1120400</v>
      </c>
      <c r="D29" s="220">
        <v>47223.55000000001</v>
      </c>
      <c r="E29" s="113">
        <f t="shared" si="0"/>
        <v>1073176.45</v>
      </c>
    </row>
    <row r="30" spans="1:5" x14ac:dyDescent="0.2">
      <c r="A30" s="77" t="s">
        <v>240</v>
      </c>
      <c r="B30" s="78">
        <v>5306361</v>
      </c>
      <c r="C30" s="167">
        <v>435700</v>
      </c>
      <c r="D30" s="220">
        <v>18177.650000000001</v>
      </c>
      <c r="E30" s="113">
        <f t="shared" si="0"/>
        <v>417522.35</v>
      </c>
    </row>
    <row r="31" spans="1:5" ht="13.5" customHeight="1" x14ac:dyDescent="0.2">
      <c r="A31" s="77" t="s">
        <v>241</v>
      </c>
      <c r="B31" s="78">
        <v>1476663</v>
      </c>
      <c r="C31" s="167">
        <v>24900</v>
      </c>
      <c r="D31" s="220">
        <v>5971.99</v>
      </c>
      <c r="E31" s="113">
        <f t="shared" si="0"/>
        <v>18928.010000000002</v>
      </c>
    </row>
    <row r="32" spans="1:5" ht="13.5" customHeight="1" x14ac:dyDescent="0.2">
      <c r="A32" s="77" t="s">
        <v>242</v>
      </c>
      <c r="B32" s="78">
        <v>473152</v>
      </c>
      <c r="C32" s="167">
        <v>100100</v>
      </c>
      <c r="D32" s="220">
        <v>4979.51</v>
      </c>
      <c r="E32" s="113">
        <f t="shared" si="0"/>
        <v>95120.49</v>
      </c>
    </row>
    <row r="33" spans="1:8" ht="13.5" customHeight="1" thickBot="1" x14ac:dyDescent="0.25">
      <c r="A33" s="114" t="s">
        <v>243</v>
      </c>
      <c r="B33" s="80">
        <v>9786849</v>
      </c>
      <c r="C33" s="168">
        <v>219900</v>
      </c>
      <c r="D33" s="220">
        <v>31889.99</v>
      </c>
      <c r="E33" s="113">
        <f>SUM(C33-D33)</f>
        <v>188010.01</v>
      </c>
    </row>
    <row r="34" spans="1:8" s="115" customFormat="1" ht="17.25" customHeight="1" thickTop="1" x14ac:dyDescent="0.25">
      <c r="A34" s="92" t="s">
        <v>244</v>
      </c>
      <c r="B34" s="155">
        <f>SUM(B9:B33)</f>
        <v>128521560</v>
      </c>
      <c r="C34" s="169">
        <f>SUM(C10:C33)</f>
        <v>10500000</v>
      </c>
      <c r="D34" s="155">
        <f>SUM(D10:D33)</f>
        <v>1064386.2654823458</v>
      </c>
      <c r="E34" s="155">
        <f>SUM(E10:E33)</f>
        <v>9441663.8464756962</v>
      </c>
      <c r="G34" s="294"/>
    </row>
    <row r="35" spans="1:8" s="12" customFormat="1" ht="9" x14ac:dyDescent="0.15">
      <c r="A35" s="276"/>
      <c r="C35" s="277"/>
    </row>
    <row r="36" spans="1:8" s="12" customFormat="1" ht="9" x14ac:dyDescent="0.15">
      <c r="A36" s="276" t="s">
        <v>1423</v>
      </c>
      <c r="C36" s="277"/>
    </row>
    <row r="37" spans="1:8" s="12" customFormat="1" ht="9" x14ac:dyDescent="0.15">
      <c r="A37" s="97" t="s">
        <v>1139</v>
      </c>
      <c r="C37" s="106"/>
    </row>
    <row r="38" spans="1:8" s="162" customFormat="1" ht="12" customHeight="1" x14ac:dyDescent="0.15">
      <c r="A38" s="160" t="s">
        <v>953</v>
      </c>
      <c r="C38" s="160"/>
      <c r="D38" s="161"/>
      <c r="G38" s="295"/>
    </row>
    <row r="39" spans="1:8" ht="14.1" customHeight="1" x14ac:dyDescent="0.2">
      <c r="E39" s="221"/>
      <c r="G39" s="297"/>
      <c r="H39" s="297"/>
    </row>
    <row r="40" spans="1:8" ht="14.1" customHeight="1" x14ac:dyDescent="0.2"/>
    <row r="41" spans="1:8" ht="14.1" customHeight="1" x14ac:dyDescent="0.2">
      <c r="E41" s="221"/>
    </row>
    <row r="42" spans="1:8" ht="14.1" customHeight="1" x14ac:dyDescent="0.2"/>
    <row r="43" spans="1:8" ht="14.1" customHeight="1" x14ac:dyDescent="0.2"/>
    <row r="44" spans="1:8" ht="14.1" customHeight="1" x14ac:dyDescent="0.2"/>
    <row r="45" spans="1:8" ht="14.1" customHeight="1" x14ac:dyDescent="0.2"/>
  </sheetData>
  <mergeCells count="1">
    <mergeCell ref="A6:A9"/>
  </mergeCells>
  <phoneticPr fontId="0" type="noConversion"/>
  <printOptions horizontalCentered="1"/>
  <pageMargins left="0.78740157480314965" right="0.78740157480314965" top="0.59055118110236227" bottom="0.78740157480314965" header="0.51181102362204722" footer="0.39370078740157483"/>
  <pageSetup paperSize="9" orientation="portrait" r:id="rId1"/>
  <headerFooter alignWithMargins="0">
    <oddFooter>&amp;R&amp;8 3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M34"/>
  <sheetViews>
    <sheetView zoomScale="93" zoomScaleNormal="93" workbookViewId="0">
      <pane xSplit="1" ySplit="6" topLeftCell="B7" activePane="bottomRight" state="frozen"/>
      <selection activeCell="P41" sqref="P41"/>
      <selection pane="topRight" activeCell="P41" sqref="P41"/>
      <selection pane="bottomLeft" activeCell="P41" sqref="P41"/>
      <selection pane="bottomRight" activeCell="M33" sqref="M33"/>
    </sheetView>
  </sheetViews>
  <sheetFormatPr baseColWidth="10" defaultColWidth="11.5703125" defaultRowHeight="15" x14ac:dyDescent="0.25"/>
  <cols>
    <col min="1" max="1" width="13.140625" style="550" customWidth="1"/>
    <col min="2" max="2" width="8.42578125" style="550" customWidth="1"/>
    <col min="3" max="3" width="10.28515625" style="550" customWidth="1"/>
    <col min="4" max="4" width="8.42578125" style="550" customWidth="1"/>
    <col min="5" max="5" width="10.28515625" style="550" customWidth="1"/>
    <col min="6" max="6" width="9.7109375" style="550" customWidth="1"/>
    <col min="7" max="7" width="12.85546875" style="550" customWidth="1"/>
    <col min="8" max="8" width="9.140625" style="550" customWidth="1"/>
    <col min="9" max="9" width="10.28515625" style="550" customWidth="1"/>
    <col min="10" max="10" width="8.140625" style="550" customWidth="1"/>
    <col min="11" max="11" width="10" style="550" customWidth="1"/>
    <col min="12" max="254" width="11.5703125" style="550"/>
    <col min="255" max="255" width="13.140625" style="550" customWidth="1"/>
    <col min="256" max="256" width="8.42578125" style="550" customWidth="1"/>
    <col min="257" max="257" width="10.28515625" style="550" customWidth="1"/>
    <col min="258" max="258" width="11.140625" style="550" customWidth="1"/>
    <col min="259" max="259" width="9.7109375" style="550" customWidth="1"/>
    <col min="260" max="260" width="12.85546875" style="550" customWidth="1"/>
    <col min="261" max="261" width="10.28515625" style="550" customWidth="1"/>
    <col min="262" max="262" width="9.140625" style="550" customWidth="1"/>
    <col min="263" max="264" width="10.28515625" style="550" customWidth="1"/>
    <col min="265" max="265" width="7" style="550" customWidth="1"/>
    <col min="266" max="266" width="10" style="550" customWidth="1"/>
    <col min="267" max="267" width="11.140625" style="550" customWidth="1"/>
    <col min="268" max="510" width="11.5703125" style="550"/>
    <col min="511" max="511" width="13.140625" style="550" customWidth="1"/>
    <col min="512" max="512" width="8.42578125" style="550" customWidth="1"/>
    <col min="513" max="513" width="10.28515625" style="550" customWidth="1"/>
    <col min="514" max="514" width="11.140625" style="550" customWidth="1"/>
    <col min="515" max="515" width="9.7109375" style="550" customWidth="1"/>
    <col min="516" max="516" width="12.85546875" style="550" customWidth="1"/>
    <col min="517" max="517" width="10.28515625" style="550" customWidth="1"/>
    <col min="518" max="518" width="9.140625" style="550" customWidth="1"/>
    <col min="519" max="520" width="10.28515625" style="550" customWidth="1"/>
    <col min="521" max="521" width="7" style="550" customWidth="1"/>
    <col min="522" max="522" width="10" style="550" customWidth="1"/>
    <col min="523" max="523" width="11.140625" style="550" customWidth="1"/>
    <col min="524" max="766" width="11.5703125" style="550"/>
    <col min="767" max="767" width="13.140625" style="550" customWidth="1"/>
    <col min="768" max="768" width="8.42578125" style="550" customWidth="1"/>
    <col min="769" max="769" width="10.28515625" style="550" customWidth="1"/>
    <col min="770" max="770" width="11.140625" style="550" customWidth="1"/>
    <col min="771" max="771" width="9.7109375" style="550" customWidth="1"/>
    <col min="772" max="772" width="12.85546875" style="550" customWidth="1"/>
    <col min="773" max="773" width="10.28515625" style="550" customWidth="1"/>
    <col min="774" max="774" width="9.140625" style="550" customWidth="1"/>
    <col min="775" max="776" width="10.28515625" style="550" customWidth="1"/>
    <col min="777" max="777" width="7" style="550" customWidth="1"/>
    <col min="778" max="778" width="10" style="550" customWidth="1"/>
    <col min="779" max="779" width="11.140625" style="550" customWidth="1"/>
    <col min="780" max="1022" width="11.5703125" style="550"/>
    <col min="1023" max="1023" width="13.140625" style="550" customWidth="1"/>
    <col min="1024" max="1024" width="8.42578125" style="550" customWidth="1"/>
    <col min="1025" max="1025" width="10.28515625" style="550" customWidth="1"/>
    <col min="1026" max="1026" width="11.140625" style="550" customWidth="1"/>
    <col min="1027" max="1027" width="9.7109375" style="550" customWidth="1"/>
    <col min="1028" max="1028" width="12.85546875" style="550" customWidth="1"/>
    <col min="1029" max="1029" width="10.28515625" style="550" customWidth="1"/>
    <col min="1030" max="1030" width="9.140625" style="550" customWidth="1"/>
    <col min="1031" max="1032" width="10.28515625" style="550" customWidth="1"/>
    <col min="1033" max="1033" width="7" style="550" customWidth="1"/>
    <col min="1034" max="1034" width="10" style="550" customWidth="1"/>
    <col min="1035" max="1035" width="11.140625" style="550" customWidth="1"/>
    <col min="1036" max="1278" width="11.5703125" style="550"/>
    <col min="1279" max="1279" width="13.140625" style="550" customWidth="1"/>
    <col min="1280" max="1280" width="8.42578125" style="550" customWidth="1"/>
    <col min="1281" max="1281" width="10.28515625" style="550" customWidth="1"/>
    <col min="1282" max="1282" width="11.140625" style="550" customWidth="1"/>
    <col min="1283" max="1283" width="9.7109375" style="550" customWidth="1"/>
    <col min="1284" max="1284" width="12.85546875" style="550" customWidth="1"/>
    <col min="1285" max="1285" width="10.28515625" style="550" customWidth="1"/>
    <col min="1286" max="1286" width="9.140625" style="550" customWidth="1"/>
    <col min="1287" max="1288" width="10.28515625" style="550" customWidth="1"/>
    <col min="1289" max="1289" width="7" style="550" customWidth="1"/>
    <col min="1290" max="1290" width="10" style="550" customWidth="1"/>
    <col min="1291" max="1291" width="11.140625" style="550" customWidth="1"/>
    <col min="1292" max="1534" width="11.5703125" style="550"/>
    <col min="1535" max="1535" width="13.140625" style="550" customWidth="1"/>
    <col min="1536" max="1536" width="8.42578125" style="550" customWidth="1"/>
    <col min="1537" max="1537" width="10.28515625" style="550" customWidth="1"/>
    <col min="1538" max="1538" width="11.140625" style="550" customWidth="1"/>
    <col min="1539" max="1539" width="9.7109375" style="550" customWidth="1"/>
    <col min="1540" max="1540" width="12.85546875" style="550" customWidth="1"/>
    <col min="1541" max="1541" width="10.28515625" style="550" customWidth="1"/>
    <col min="1542" max="1542" width="9.140625" style="550" customWidth="1"/>
    <col min="1543" max="1544" width="10.28515625" style="550" customWidth="1"/>
    <col min="1545" max="1545" width="7" style="550" customWidth="1"/>
    <col min="1546" max="1546" width="10" style="550" customWidth="1"/>
    <col min="1547" max="1547" width="11.140625" style="550" customWidth="1"/>
    <col min="1548" max="1790" width="11.5703125" style="550"/>
    <col min="1791" max="1791" width="13.140625" style="550" customWidth="1"/>
    <col min="1792" max="1792" width="8.42578125" style="550" customWidth="1"/>
    <col min="1793" max="1793" width="10.28515625" style="550" customWidth="1"/>
    <col min="1794" max="1794" width="11.140625" style="550" customWidth="1"/>
    <col min="1795" max="1795" width="9.7109375" style="550" customWidth="1"/>
    <col min="1796" max="1796" width="12.85546875" style="550" customWidth="1"/>
    <col min="1797" max="1797" width="10.28515625" style="550" customWidth="1"/>
    <col min="1798" max="1798" width="9.140625" style="550" customWidth="1"/>
    <col min="1799" max="1800" width="10.28515625" style="550" customWidth="1"/>
    <col min="1801" max="1801" width="7" style="550" customWidth="1"/>
    <col min="1802" max="1802" width="10" style="550" customWidth="1"/>
    <col min="1803" max="1803" width="11.140625" style="550" customWidth="1"/>
    <col min="1804" max="2046" width="11.5703125" style="550"/>
    <col min="2047" max="2047" width="13.140625" style="550" customWidth="1"/>
    <col min="2048" max="2048" width="8.42578125" style="550" customWidth="1"/>
    <col min="2049" max="2049" width="10.28515625" style="550" customWidth="1"/>
    <col min="2050" max="2050" width="11.140625" style="550" customWidth="1"/>
    <col min="2051" max="2051" width="9.7109375" style="550" customWidth="1"/>
    <col min="2052" max="2052" width="12.85546875" style="550" customWidth="1"/>
    <col min="2053" max="2053" width="10.28515625" style="550" customWidth="1"/>
    <col min="2054" max="2054" width="9.140625" style="550" customWidth="1"/>
    <col min="2055" max="2056" width="10.28515625" style="550" customWidth="1"/>
    <col min="2057" max="2057" width="7" style="550" customWidth="1"/>
    <col min="2058" max="2058" width="10" style="550" customWidth="1"/>
    <col min="2059" max="2059" width="11.140625" style="550" customWidth="1"/>
    <col min="2060" max="2302" width="11.5703125" style="550"/>
    <col min="2303" max="2303" width="13.140625" style="550" customWidth="1"/>
    <col min="2304" max="2304" width="8.42578125" style="550" customWidth="1"/>
    <col min="2305" max="2305" width="10.28515625" style="550" customWidth="1"/>
    <col min="2306" max="2306" width="11.140625" style="550" customWidth="1"/>
    <col min="2307" max="2307" width="9.7109375" style="550" customWidth="1"/>
    <col min="2308" max="2308" width="12.85546875" style="550" customWidth="1"/>
    <col min="2309" max="2309" width="10.28515625" style="550" customWidth="1"/>
    <col min="2310" max="2310" width="9.140625" style="550" customWidth="1"/>
    <col min="2311" max="2312" width="10.28515625" style="550" customWidth="1"/>
    <col min="2313" max="2313" width="7" style="550" customWidth="1"/>
    <col min="2314" max="2314" width="10" style="550" customWidth="1"/>
    <col min="2315" max="2315" width="11.140625" style="550" customWidth="1"/>
    <col min="2316" max="2558" width="11.5703125" style="550"/>
    <col min="2559" max="2559" width="13.140625" style="550" customWidth="1"/>
    <col min="2560" max="2560" width="8.42578125" style="550" customWidth="1"/>
    <col min="2561" max="2561" width="10.28515625" style="550" customWidth="1"/>
    <col min="2562" max="2562" width="11.140625" style="550" customWidth="1"/>
    <col min="2563" max="2563" width="9.7109375" style="550" customWidth="1"/>
    <col min="2564" max="2564" width="12.85546875" style="550" customWidth="1"/>
    <col min="2565" max="2565" width="10.28515625" style="550" customWidth="1"/>
    <col min="2566" max="2566" width="9.140625" style="550" customWidth="1"/>
    <col min="2567" max="2568" width="10.28515625" style="550" customWidth="1"/>
    <col min="2569" max="2569" width="7" style="550" customWidth="1"/>
    <col min="2570" max="2570" width="10" style="550" customWidth="1"/>
    <col min="2571" max="2571" width="11.140625" style="550" customWidth="1"/>
    <col min="2572" max="2814" width="11.5703125" style="550"/>
    <col min="2815" max="2815" width="13.140625" style="550" customWidth="1"/>
    <col min="2816" max="2816" width="8.42578125" style="550" customWidth="1"/>
    <col min="2817" max="2817" width="10.28515625" style="550" customWidth="1"/>
    <col min="2818" max="2818" width="11.140625" style="550" customWidth="1"/>
    <col min="2819" max="2819" width="9.7109375" style="550" customWidth="1"/>
    <col min="2820" max="2820" width="12.85546875" style="550" customWidth="1"/>
    <col min="2821" max="2821" width="10.28515625" style="550" customWidth="1"/>
    <col min="2822" max="2822" width="9.140625" style="550" customWidth="1"/>
    <col min="2823" max="2824" width="10.28515625" style="550" customWidth="1"/>
    <col min="2825" max="2825" width="7" style="550" customWidth="1"/>
    <col min="2826" max="2826" width="10" style="550" customWidth="1"/>
    <col min="2827" max="2827" width="11.140625" style="550" customWidth="1"/>
    <col min="2828" max="3070" width="11.5703125" style="550"/>
    <col min="3071" max="3071" width="13.140625" style="550" customWidth="1"/>
    <col min="3072" max="3072" width="8.42578125" style="550" customWidth="1"/>
    <col min="3073" max="3073" width="10.28515625" style="550" customWidth="1"/>
    <col min="3074" max="3074" width="11.140625" style="550" customWidth="1"/>
    <col min="3075" max="3075" width="9.7109375" style="550" customWidth="1"/>
    <col min="3076" max="3076" width="12.85546875" style="550" customWidth="1"/>
    <col min="3077" max="3077" width="10.28515625" style="550" customWidth="1"/>
    <col min="3078" max="3078" width="9.140625" style="550" customWidth="1"/>
    <col min="3079" max="3080" width="10.28515625" style="550" customWidth="1"/>
    <col min="3081" max="3081" width="7" style="550" customWidth="1"/>
    <col min="3082" max="3082" width="10" style="550" customWidth="1"/>
    <col min="3083" max="3083" width="11.140625" style="550" customWidth="1"/>
    <col min="3084" max="3326" width="11.5703125" style="550"/>
    <col min="3327" max="3327" width="13.140625" style="550" customWidth="1"/>
    <col min="3328" max="3328" width="8.42578125" style="550" customWidth="1"/>
    <col min="3329" max="3329" width="10.28515625" style="550" customWidth="1"/>
    <col min="3330" max="3330" width="11.140625" style="550" customWidth="1"/>
    <col min="3331" max="3331" width="9.7109375" style="550" customWidth="1"/>
    <col min="3332" max="3332" width="12.85546875" style="550" customWidth="1"/>
    <col min="3333" max="3333" width="10.28515625" style="550" customWidth="1"/>
    <col min="3334" max="3334" width="9.140625" style="550" customWidth="1"/>
    <col min="3335" max="3336" width="10.28515625" style="550" customWidth="1"/>
    <col min="3337" max="3337" width="7" style="550" customWidth="1"/>
    <col min="3338" max="3338" width="10" style="550" customWidth="1"/>
    <col min="3339" max="3339" width="11.140625" style="550" customWidth="1"/>
    <col min="3340" max="3582" width="11.5703125" style="550"/>
    <col min="3583" max="3583" width="13.140625" style="550" customWidth="1"/>
    <col min="3584" max="3584" width="8.42578125" style="550" customWidth="1"/>
    <col min="3585" max="3585" width="10.28515625" style="550" customWidth="1"/>
    <col min="3586" max="3586" width="11.140625" style="550" customWidth="1"/>
    <col min="3587" max="3587" width="9.7109375" style="550" customWidth="1"/>
    <col min="3588" max="3588" width="12.85546875" style="550" customWidth="1"/>
    <col min="3589" max="3589" width="10.28515625" style="550" customWidth="1"/>
    <col min="3590" max="3590" width="9.140625" style="550" customWidth="1"/>
    <col min="3591" max="3592" width="10.28515625" style="550" customWidth="1"/>
    <col min="3593" max="3593" width="7" style="550" customWidth="1"/>
    <col min="3594" max="3594" width="10" style="550" customWidth="1"/>
    <col min="3595" max="3595" width="11.140625" style="550" customWidth="1"/>
    <col min="3596" max="3838" width="11.5703125" style="550"/>
    <col min="3839" max="3839" width="13.140625" style="550" customWidth="1"/>
    <col min="3840" max="3840" width="8.42578125" style="550" customWidth="1"/>
    <col min="3841" max="3841" width="10.28515625" style="550" customWidth="1"/>
    <col min="3842" max="3842" width="11.140625" style="550" customWidth="1"/>
    <col min="3843" max="3843" width="9.7109375" style="550" customWidth="1"/>
    <col min="3844" max="3844" width="12.85546875" style="550" customWidth="1"/>
    <col min="3845" max="3845" width="10.28515625" style="550" customWidth="1"/>
    <col min="3846" max="3846" width="9.140625" style="550" customWidth="1"/>
    <col min="3847" max="3848" width="10.28515625" style="550" customWidth="1"/>
    <col min="3849" max="3849" width="7" style="550" customWidth="1"/>
    <col min="3850" max="3850" width="10" style="550" customWidth="1"/>
    <col min="3851" max="3851" width="11.140625" style="550" customWidth="1"/>
    <col min="3852" max="4094" width="11.5703125" style="550"/>
    <col min="4095" max="4095" width="13.140625" style="550" customWidth="1"/>
    <col min="4096" max="4096" width="8.42578125" style="550" customWidth="1"/>
    <col min="4097" max="4097" width="10.28515625" style="550" customWidth="1"/>
    <col min="4098" max="4098" width="11.140625" style="550" customWidth="1"/>
    <col min="4099" max="4099" width="9.7109375" style="550" customWidth="1"/>
    <col min="4100" max="4100" width="12.85546875" style="550" customWidth="1"/>
    <col min="4101" max="4101" width="10.28515625" style="550" customWidth="1"/>
    <col min="4102" max="4102" width="9.140625" style="550" customWidth="1"/>
    <col min="4103" max="4104" width="10.28515625" style="550" customWidth="1"/>
    <col min="4105" max="4105" width="7" style="550" customWidth="1"/>
    <col min="4106" max="4106" width="10" style="550" customWidth="1"/>
    <col min="4107" max="4107" width="11.140625" style="550" customWidth="1"/>
    <col min="4108" max="4350" width="11.5703125" style="550"/>
    <col min="4351" max="4351" width="13.140625" style="550" customWidth="1"/>
    <col min="4352" max="4352" width="8.42578125" style="550" customWidth="1"/>
    <col min="4353" max="4353" width="10.28515625" style="550" customWidth="1"/>
    <col min="4354" max="4354" width="11.140625" style="550" customWidth="1"/>
    <col min="4355" max="4355" width="9.7109375" style="550" customWidth="1"/>
    <col min="4356" max="4356" width="12.85546875" style="550" customWidth="1"/>
    <col min="4357" max="4357" width="10.28515625" style="550" customWidth="1"/>
    <col min="4358" max="4358" width="9.140625" style="550" customWidth="1"/>
    <col min="4359" max="4360" width="10.28515625" style="550" customWidth="1"/>
    <col min="4361" max="4361" width="7" style="550" customWidth="1"/>
    <col min="4362" max="4362" width="10" style="550" customWidth="1"/>
    <col min="4363" max="4363" width="11.140625" style="550" customWidth="1"/>
    <col min="4364" max="4606" width="11.5703125" style="550"/>
    <col min="4607" max="4607" width="13.140625" style="550" customWidth="1"/>
    <col min="4608" max="4608" width="8.42578125" style="550" customWidth="1"/>
    <col min="4609" max="4609" width="10.28515625" style="550" customWidth="1"/>
    <col min="4610" max="4610" width="11.140625" style="550" customWidth="1"/>
    <col min="4611" max="4611" width="9.7109375" style="550" customWidth="1"/>
    <col min="4612" max="4612" width="12.85546875" style="550" customWidth="1"/>
    <col min="4613" max="4613" width="10.28515625" style="550" customWidth="1"/>
    <col min="4614" max="4614" width="9.140625" style="550" customWidth="1"/>
    <col min="4615" max="4616" width="10.28515625" style="550" customWidth="1"/>
    <col min="4617" max="4617" width="7" style="550" customWidth="1"/>
    <col min="4618" max="4618" width="10" style="550" customWidth="1"/>
    <col min="4619" max="4619" width="11.140625" style="550" customWidth="1"/>
    <col min="4620" max="4862" width="11.5703125" style="550"/>
    <col min="4863" max="4863" width="13.140625" style="550" customWidth="1"/>
    <col min="4864" max="4864" width="8.42578125" style="550" customWidth="1"/>
    <col min="4865" max="4865" width="10.28515625" style="550" customWidth="1"/>
    <col min="4866" max="4866" width="11.140625" style="550" customWidth="1"/>
    <col min="4867" max="4867" width="9.7109375" style="550" customWidth="1"/>
    <col min="4868" max="4868" width="12.85546875" style="550" customWidth="1"/>
    <col min="4869" max="4869" width="10.28515625" style="550" customWidth="1"/>
    <col min="4870" max="4870" width="9.140625" style="550" customWidth="1"/>
    <col min="4871" max="4872" width="10.28515625" style="550" customWidth="1"/>
    <col min="4873" max="4873" width="7" style="550" customWidth="1"/>
    <col min="4874" max="4874" width="10" style="550" customWidth="1"/>
    <col min="4875" max="4875" width="11.140625" style="550" customWidth="1"/>
    <col min="4876" max="5118" width="11.5703125" style="550"/>
    <col min="5119" max="5119" width="13.140625" style="550" customWidth="1"/>
    <col min="5120" max="5120" width="8.42578125" style="550" customWidth="1"/>
    <col min="5121" max="5121" width="10.28515625" style="550" customWidth="1"/>
    <col min="5122" max="5122" width="11.140625" style="550" customWidth="1"/>
    <col min="5123" max="5123" width="9.7109375" style="550" customWidth="1"/>
    <col min="5124" max="5124" width="12.85546875" style="550" customWidth="1"/>
    <col min="5125" max="5125" width="10.28515625" style="550" customWidth="1"/>
    <col min="5126" max="5126" width="9.140625" style="550" customWidth="1"/>
    <col min="5127" max="5128" width="10.28515625" style="550" customWidth="1"/>
    <col min="5129" max="5129" width="7" style="550" customWidth="1"/>
    <col min="5130" max="5130" width="10" style="550" customWidth="1"/>
    <col min="5131" max="5131" width="11.140625" style="550" customWidth="1"/>
    <col min="5132" max="5374" width="11.5703125" style="550"/>
    <col min="5375" max="5375" width="13.140625" style="550" customWidth="1"/>
    <col min="5376" max="5376" width="8.42578125" style="550" customWidth="1"/>
    <col min="5377" max="5377" width="10.28515625" style="550" customWidth="1"/>
    <col min="5378" max="5378" width="11.140625" style="550" customWidth="1"/>
    <col min="5379" max="5379" width="9.7109375" style="550" customWidth="1"/>
    <col min="5380" max="5380" width="12.85546875" style="550" customWidth="1"/>
    <col min="5381" max="5381" width="10.28515625" style="550" customWidth="1"/>
    <col min="5382" max="5382" width="9.140625" style="550" customWidth="1"/>
    <col min="5383" max="5384" width="10.28515625" style="550" customWidth="1"/>
    <col min="5385" max="5385" width="7" style="550" customWidth="1"/>
    <col min="5386" max="5386" width="10" style="550" customWidth="1"/>
    <col min="5387" max="5387" width="11.140625" style="550" customWidth="1"/>
    <col min="5388" max="5630" width="11.5703125" style="550"/>
    <col min="5631" max="5631" width="13.140625" style="550" customWidth="1"/>
    <col min="5632" max="5632" width="8.42578125" style="550" customWidth="1"/>
    <col min="5633" max="5633" width="10.28515625" style="550" customWidth="1"/>
    <col min="5634" max="5634" width="11.140625" style="550" customWidth="1"/>
    <col min="5635" max="5635" width="9.7109375" style="550" customWidth="1"/>
    <col min="5636" max="5636" width="12.85546875" style="550" customWidth="1"/>
    <col min="5637" max="5637" width="10.28515625" style="550" customWidth="1"/>
    <col min="5638" max="5638" width="9.140625" style="550" customWidth="1"/>
    <col min="5639" max="5640" width="10.28515625" style="550" customWidth="1"/>
    <col min="5641" max="5641" width="7" style="550" customWidth="1"/>
    <col min="5642" max="5642" width="10" style="550" customWidth="1"/>
    <col min="5643" max="5643" width="11.140625" style="550" customWidth="1"/>
    <col min="5644" max="5886" width="11.5703125" style="550"/>
    <col min="5887" max="5887" width="13.140625" style="550" customWidth="1"/>
    <col min="5888" max="5888" width="8.42578125" style="550" customWidth="1"/>
    <col min="5889" max="5889" width="10.28515625" style="550" customWidth="1"/>
    <col min="5890" max="5890" width="11.140625" style="550" customWidth="1"/>
    <col min="5891" max="5891" width="9.7109375" style="550" customWidth="1"/>
    <col min="5892" max="5892" width="12.85546875" style="550" customWidth="1"/>
    <col min="5893" max="5893" width="10.28515625" style="550" customWidth="1"/>
    <col min="5894" max="5894" width="9.140625" style="550" customWidth="1"/>
    <col min="5895" max="5896" width="10.28515625" style="550" customWidth="1"/>
    <col min="5897" max="5897" width="7" style="550" customWidth="1"/>
    <col min="5898" max="5898" width="10" style="550" customWidth="1"/>
    <col min="5899" max="5899" width="11.140625" style="550" customWidth="1"/>
    <col min="5900" max="6142" width="11.5703125" style="550"/>
    <col min="6143" max="6143" width="13.140625" style="550" customWidth="1"/>
    <col min="6144" max="6144" width="8.42578125" style="550" customWidth="1"/>
    <col min="6145" max="6145" width="10.28515625" style="550" customWidth="1"/>
    <col min="6146" max="6146" width="11.140625" style="550" customWidth="1"/>
    <col min="6147" max="6147" width="9.7109375" style="550" customWidth="1"/>
    <col min="6148" max="6148" width="12.85546875" style="550" customWidth="1"/>
    <col min="6149" max="6149" width="10.28515625" style="550" customWidth="1"/>
    <col min="6150" max="6150" width="9.140625" style="550" customWidth="1"/>
    <col min="6151" max="6152" width="10.28515625" style="550" customWidth="1"/>
    <col min="6153" max="6153" width="7" style="550" customWidth="1"/>
    <col min="6154" max="6154" width="10" style="550" customWidth="1"/>
    <col min="6155" max="6155" width="11.140625" style="550" customWidth="1"/>
    <col min="6156" max="6398" width="11.5703125" style="550"/>
    <col min="6399" max="6399" width="13.140625" style="550" customWidth="1"/>
    <col min="6400" max="6400" width="8.42578125" style="550" customWidth="1"/>
    <col min="6401" max="6401" width="10.28515625" style="550" customWidth="1"/>
    <col min="6402" max="6402" width="11.140625" style="550" customWidth="1"/>
    <col min="6403" max="6403" width="9.7109375" style="550" customWidth="1"/>
    <col min="6404" max="6404" width="12.85546875" style="550" customWidth="1"/>
    <col min="6405" max="6405" width="10.28515625" style="550" customWidth="1"/>
    <col min="6406" max="6406" width="9.140625" style="550" customWidth="1"/>
    <col min="6407" max="6408" width="10.28515625" style="550" customWidth="1"/>
    <col min="6409" max="6409" width="7" style="550" customWidth="1"/>
    <col min="6410" max="6410" width="10" style="550" customWidth="1"/>
    <col min="6411" max="6411" width="11.140625" style="550" customWidth="1"/>
    <col min="6412" max="6654" width="11.5703125" style="550"/>
    <col min="6655" max="6655" width="13.140625" style="550" customWidth="1"/>
    <col min="6656" max="6656" width="8.42578125" style="550" customWidth="1"/>
    <col min="6657" max="6657" width="10.28515625" style="550" customWidth="1"/>
    <col min="6658" max="6658" width="11.140625" style="550" customWidth="1"/>
    <col min="6659" max="6659" width="9.7109375" style="550" customWidth="1"/>
    <col min="6660" max="6660" width="12.85546875" style="550" customWidth="1"/>
    <col min="6661" max="6661" width="10.28515625" style="550" customWidth="1"/>
    <col min="6662" max="6662" width="9.140625" style="550" customWidth="1"/>
    <col min="6663" max="6664" width="10.28515625" style="550" customWidth="1"/>
    <col min="6665" max="6665" width="7" style="550" customWidth="1"/>
    <col min="6666" max="6666" width="10" style="550" customWidth="1"/>
    <col min="6667" max="6667" width="11.140625" style="550" customWidth="1"/>
    <col min="6668" max="6910" width="11.5703125" style="550"/>
    <col min="6911" max="6911" width="13.140625" style="550" customWidth="1"/>
    <col min="6912" max="6912" width="8.42578125" style="550" customWidth="1"/>
    <col min="6913" max="6913" width="10.28515625" style="550" customWidth="1"/>
    <col min="6914" max="6914" width="11.140625" style="550" customWidth="1"/>
    <col min="6915" max="6915" width="9.7109375" style="550" customWidth="1"/>
    <col min="6916" max="6916" width="12.85546875" style="550" customWidth="1"/>
    <col min="6917" max="6917" width="10.28515625" style="550" customWidth="1"/>
    <col min="6918" max="6918" width="9.140625" style="550" customWidth="1"/>
    <col min="6919" max="6920" width="10.28515625" style="550" customWidth="1"/>
    <col min="6921" max="6921" width="7" style="550" customWidth="1"/>
    <col min="6922" max="6922" width="10" style="550" customWidth="1"/>
    <col min="6923" max="6923" width="11.140625" style="550" customWidth="1"/>
    <col min="6924" max="7166" width="11.5703125" style="550"/>
    <col min="7167" max="7167" width="13.140625" style="550" customWidth="1"/>
    <col min="7168" max="7168" width="8.42578125" style="550" customWidth="1"/>
    <col min="7169" max="7169" width="10.28515625" style="550" customWidth="1"/>
    <col min="7170" max="7170" width="11.140625" style="550" customWidth="1"/>
    <col min="7171" max="7171" width="9.7109375" style="550" customWidth="1"/>
    <col min="7172" max="7172" width="12.85546875" style="550" customWidth="1"/>
    <col min="7173" max="7173" width="10.28515625" style="550" customWidth="1"/>
    <col min="7174" max="7174" width="9.140625" style="550" customWidth="1"/>
    <col min="7175" max="7176" width="10.28515625" style="550" customWidth="1"/>
    <col min="7177" max="7177" width="7" style="550" customWidth="1"/>
    <col min="7178" max="7178" width="10" style="550" customWidth="1"/>
    <col min="7179" max="7179" width="11.140625" style="550" customWidth="1"/>
    <col min="7180" max="7422" width="11.5703125" style="550"/>
    <col min="7423" max="7423" width="13.140625" style="550" customWidth="1"/>
    <col min="7424" max="7424" width="8.42578125" style="550" customWidth="1"/>
    <col min="7425" max="7425" width="10.28515625" style="550" customWidth="1"/>
    <col min="7426" max="7426" width="11.140625" style="550" customWidth="1"/>
    <col min="7427" max="7427" width="9.7109375" style="550" customWidth="1"/>
    <col min="7428" max="7428" width="12.85546875" style="550" customWidth="1"/>
    <col min="7429" max="7429" width="10.28515625" style="550" customWidth="1"/>
    <col min="7430" max="7430" width="9.140625" style="550" customWidth="1"/>
    <col min="7431" max="7432" width="10.28515625" style="550" customWidth="1"/>
    <col min="7433" max="7433" width="7" style="550" customWidth="1"/>
    <col min="7434" max="7434" width="10" style="550" customWidth="1"/>
    <col min="7435" max="7435" width="11.140625" style="550" customWidth="1"/>
    <col min="7436" max="7678" width="11.5703125" style="550"/>
    <col min="7679" max="7679" width="13.140625" style="550" customWidth="1"/>
    <col min="7680" max="7680" width="8.42578125" style="550" customWidth="1"/>
    <col min="7681" max="7681" width="10.28515625" style="550" customWidth="1"/>
    <col min="7682" max="7682" width="11.140625" style="550" customWidth="1"/>
    <col min="7683" max="7683" width="9.7109375" style="550" customWidth="1"/>
    <col min="7684" max="7684" width="12.85546875" style="550" customWidth="1"/>
    <col min="7685" max="7685" width="10.28515625" style="550" customWidth="1"/>
    <col min="7686" max="7686" width="9.140625" style="550" customWidth="1"/>
    <col min="7687" max="7688" width="10.28515625" style="550" customWidth="1"/>
    <col min="7689" max="7689" width="7" style="550" customWidth="1"/>
    <col min="7690" max="7690" width="10" style="550" customWidth="1"/>
    <col min="7691" max="7691" width="11.140625" style="550" customWidth="1"/>
    <col min="7692" max="7934" width="11.5703125" style="550"/>
    <col min="7935" max="7935" width="13.140625" style="550" customWidth="1"/>
    <col min="7936" max="7936" width="8.42578125" style="550" customWidth="1"/>
    <col min="7937" max="7937" width="10.28515625" style="550" customWidth="1"/>
    <col min="7938" max="7938" width="11.140625" style="550" customWidth="1"/>
    <col min="7939" max="7939" width="9.7109375" style="550" customWidth="1"/>
    <col min="7940" max="7940" width="12.85546875" style="550" customWidth="1"/>
    <col min="7941" max="7941" width="10.28515625" style="550" customWidth="1"/>
    <col min="7942" max="7942" width="9.140625" style="550" customWidth="1"/>
    <col min="7943" max="7944" width="10.28515625" style="550" customWidth="1"/>
    <col min="7945" max="7945" width="7" style="550" customWidth="1"/>
    <col min="7946" max="7946" width="10" style="550" customWidth="1"/>
    <col min="7947" max="7947" width="11.140625" style="550" customWidth="1"/>
    <col min="7948" max="8190" width="11.5703125" style="550"/>
    <col min="8191" max="8191" width="13.140625" style="550" customWidth="1"/>
    <col min="8192" max="8192" width="8.42578125" style="550" customWidth="1"/>
    <col min="8193" max="8193" width="10.28515625" style="550" customWidth="1"/>
    <col min="8194" max="8194" width="11.140625" style="550" customWidth="1"/>
    <col min="8195" max="8195" width="9.7109375" style="550" customWidth="1"/>
    <col min="8196" max="8196" width="12.85546875" style="550" customWidth="1"/>
    <col min="8197" max="8197" width="10.28515625" style="550" customWidth="1"/>
    <col min="8198" max="8198" width="9.140625" style="550" customWidth="1"/>
    <col min="8199" max="8200" width="10.28515625" style="550" customWidth="1"/>
    <col min="8201" max="8201" width="7" style="550" customWidth="1"/>
    <col min="8202" max="8202" width="10" style="550" customWidth="1"/>
    <col min="8203" max="8203" width="11.140625" style="550" customWidth="1"/>
    <col min="8204" max="8446" width="11.5703125" style="550"/>
    <col min="8447" max="8447" width="13.140625" style="550" customWidth="1"/>
    <col min="8448" max="8448" width="8.42578125" style="550" customWidth="1"/>
    <col min="8449" max="8449" width="10.28515625" style="550" customWidth="1"/>
    <col min="8450" max="8450" width="11.140625" style="550" customWidth="1"/>
    <col min="8451" max="8451" width="9.7109375" style="550" customWidth="1"/>
    <col min="8452" max="8452" width="12.85546875" style="550" customWidth="1"/>
    <col min="8453" max="8453" width="10.28515625" style="550" customWidth="1"/>
    <col min="8454" max="8454" width="9.140625" style="550" customWidth="1"/>
    <col min="8455" max="8456" width="10.28515625" style="550" customWidth="1"/>
    <col min="8457" max="8457" width="7" style="550" customWidth="1"/>
    <col min="8458" max="8458" width="10" style="550" customWidth="1"/>
    <col min="8459" max="8459" width="11.140625" style="550" customWidth="1"/>
    <col min="8460" max="8702" width="11.5703125" style="550"/>
    <col min="8703" max="8703" width="13.140625" style="550" customWidth="1"/>
    <col min="8704" max="8704" width="8.42578125" style="550" customWidth="1"/>
    <col min="8705" max="8705" width="10.28515625" style="550" customWidth="1"/>
    <col min="8706" max="8706" width="11.140625" style="550" customWidth="1"/>
    <col min="8707" max="8707" width="9.7109375" style="550" customWidth="1"/>
    <col min="8708" max="8708" width="12.85546875" style="550" customWidth="1"/>
    <col min="8709" max="8709" width="10.28515625" style="550" customWidth="1"/>
    <col min="8710" max="8710" width="9.140625" style="550" customWidth="1"/>
    <col min="8711" max="8712" width="10.28515625" style="550" customWidth="1"/>
    <col min="8713" max="8713" width="7" style="550" customWidth="1"/>
    <col min="8714" max="8714" width="10" style="550" customWidth="1"/>
    <col min="8715" max="8715" width="11.140625" style="550" customWidth="1"/>
    <col min="8716" max="8958" width="11.5703125" style="550"/>
    <col min="8959" max="8959" width="13.140625" style="550" customWidth="1"/>
    <col min="8960" max="8960" width="8.42578125" style="550" customWidth="1"/>
    <col min="8961" max="8961" width="10.28515625" style="550" customWidth="1"/>
    <col min="8962" max="8962" width="11.140625" style="550" customWidth="1"/>
    <col min="8963" max="8963" width="9.7109375" style="550" customWidth="1"/>
    <col min="8964" max="8964" width="12.85546875" style="550" customWidth="1"/>
    <col min="8965" max="8965" width="10.28515625" style="550" customWidth="1"/>
    <col min="8966" max="8966" width="9.140625" style="550" customWidth="1"/>
    <col min="8967" max="8968" width="10.28515625" style="550" customWidth="1"/>
    <col min="8969" max="8969" width="7" style="550" customWidth="1"/>
    <col min="8970" max="8970" width="10" style="550" customWidth="1"/>
    <col min="8971" max="8971" width="11.140625" style="550" customWidth="1"/>
    <col min="8972" max="9214" width="11.5703125" style="550"/>
    <col min="9215" max="9215" width="13.140625" style="550" customWidth="1"/>
    <col min="9216" max="9216" width="8.42578125" style="550" customWidth="1"/>
    <col min="9217" max="9217" width="10.28515625" style="550" customWidth="1"/>
    <col min="9218" max="9218" width="11.140625" style="550" customWidth="1"/>
    <col min="9219" max="9219" width="9.7109375" style="550" customWidth="1"/>
    <col min="9220" max="9220" width="12.85546875" style="550" customWidth="1"/>
    <col min="9221" max="9221" width="10.28515625" style="550" customWidth="1"/>
    <col min="9222" max="9222" width="9.140625" style="550" customWidth="1"/>
    <col min="9223" max="9224" width="10.28515625" style="550" customWidth="1"/>
    <col min="9225" max="9225" width="7" style="550" customWidth="1"/>
    <col min="9226" max="9226" width="10" style="550" customWidth="1"/>
    <col min="9227" max="9227" width="11.140625" style="550" customWidth="1"/>
    <col min="9228" max="9470" width="11.5703125" style="550"/>
    <col min="9471" max="9471" width="13.140625" style="550" customWidth="1"/>
    <col min="9472" max="9472" width="8.42578125" style="550" customWidth="1"/>
    <col min="9473" max="9473" width="10.28515625" style="550" customWidth="1"/>
    <col min="9474" max="9474" width="11.140625" style="550" customWidth="1"/>
    <col min="9475" max="9475" width="9.7109375" style="550" customWidth="1"/>
    <col min="9476" max="9476" width="12.85546875" style="550" customWidth="1"/>
    <col min="9477" max="9477" width="10.28515625" style="550" customWidth="1"/>
    <col min="9478" max="9478" width="9.140625" style="550" customWidth="1"/>
    <col min="9479" max="9480" width="10.28515625" style="550" customWidth="1"/>
    <col min="9481" max="9481" width="7" style="550" customWidth="1"/>
    <col min="9482" max="9482" width="10" style="550" customWidth="1"/>
    <col min="9483" max="9483" width="11.140625" style="550" customWidth="1"/>
    <col min="9484" max="9726" width="11.5703125" style="550"/>
    <col min="9727" max="9727" width="13.140625" style="550" customWidth="1"/>
    <col min="9728" max="9728" width="8.42578125" style="550" customWidth="1"/>
    <col min="9729" max="9729" width="10.28515625" style="550" customWidth="1"/>
    <col min="9730" max="9730" width="11.140625" style="550" customWidth="1"/>
    <col min="9731" max="9731" width="9.7109375" style="550" customWidth="1"/>
    <col min="9732" max="9732" width="12.85546875" style="550" customWidth="1"/>
    <col min="9733" max="9733" width="10.28515625" style="550" customWidth="1"/>
    <col min="9734" max="9734" width="9.140625" style="550" customWidth="1"/>
    <col min="9735" max="9736" width="10.28515625" style="550" customWidth="1"/>
    <col min="9737" max="9737" width="7" style="550" customWidth="1"/>
    <col min="9738" max="9738" width="10" style="550" customWidth="1"/>
    <col min="9739" max="9739" width="11.140625" style="550" customWidth="1"/>
    <col min="9740" max="9982" width="11.5703125" style="550"/>
    <col min="9983" max="9983" width="13.140625" style="550" customWidth="1"/>
    <col min="9984" max="9984" width="8.42578125" style="550" customWidth="1"/>
    <col min="9985" max="9985" width="10.28515625" style="550" customWidth="1"/>
    <col min="9986" max="9986" width="11.140625" style="550" customWidth="1"/>
    <col min="9987" max="9987" width="9.7109375" style="550" customWidth="1"/>
    <col min="9988" max="9988" width="12.85546875" style="550" customWidth="1"/>
    <col min="9989" max="9989" width="10.28515625" style="550" customWidth="1"/>
    <col min="9990" max="9990" width="9.140625" style="550" customWidth="1"/>
    <col min="9991" max="9992" width="10.28515625" style="550" customWidth="1"/>
    <col min="9993" max="9993" width="7" style="550" customWidth="1"/>
    <col min="9994" max="9994" width="10" style="550" customWidth="1"/>
    <col min="9995" max="9995" width="11.140625" style="550" customWidth="1"/>
    <col min="9996" max="10238" width="11.5703125" style="550"/>
    <col min="10239" max="10239" width="13.140625" style="550" customWidth="1"/>
    <col min="10240" max="10240" width="8.42578125" style="550" customWidth="1"/>
    <col min="10241" max="10241" width="10.28515625" style="550" customWidth="1"/>
    <col min="10242" max="10242" width="11.140625" style="550" customWidth="1"/>
    <col min="10243" max="10243" width="9.7109375" style="550" customWidth="1"/>
    <col min="10244" max="10244" width="12.85546875" style="550" customWidth="1"/>
    <col min="10245" max="10245" width="10.28515625" style="550" customWidth="1"/>
    <col min="10246" max="10246" width="9.140625" style="550" customWidth="1"/>
    <col min="10247" max="10248" width="10.28515625" style="550" customWidth="1"/>
    <col min="10249" max="10249" width="7" style="550" customWidth="1"/>
    <col min="10250" max="10250" width="10" style="550" customWidth="1"/>
    <col min="10251" max="10251" width="11.140625" style="550" customWidth="1"/>
    <col min="10252" max="10494" width="11.5703125" style="550"/>
    <col min="10495" max="10495" width="13.140625" style="550" customWidth="1"/>
    <col min="10496" max="10496" width="8.42578125" style="550" customWidth="1"/>
    <col min="10497" max="10497" width="10.28515625" style="550" customWidth="1"/>
    <col min="10498" max="10498" width="11.140625" style="550" customWidth="1"/>
    <col min="10499" max="10499" width="9.7109375" style="550" customWidth="1"/>
    <col min="10500" max="10500" width="12.85546875" style="550" customWidth="1"/>
    <col min="10501" max="10501" width="10.28515625" style="550" customWidth="1"/>
    <col min="10502" max="10502" width="9.140625" style="550" customWidth="1"/>
    <col min="10503" max="10504" width="10.28515625" style="550" customWidth="1"/>
    <col min="10505" max="10505" width="7" style="550" customWidth="1"/>
    <col min="10506" max="10506" width="10" style="550" customWidth="1"/>
    <col min="10507" max="10507" width="11.140625" style="550" customWidth="1"/>
    <col min="10508" max="10750" width="11.5703125" style="550"/>
    <col min="10751" max="10751" width="13.140625" style="550" customWidth="1"/>
    <col min="10752" max="10752" width="8.42578125" style="550" customWidth="1"/>
    <col min="10753" max="10753" width="10.28515625" style="550" customWidth="1"/>
    <col min="10754" max="10754" width="11.140625" style="550" customWidth="1"/>
    <col min="10755" max="10755" width="9.7109375" style="550" customWidth="1"/>
    <col min="10756" max="10756" width="12.85546875" style="550" customWidth="1"/>
    <col min="10757" max="10757" width="10.28515625" style="550" customWidth="1"/>
    <col min="10758" max="10758" width="9.140625" style="550" customWidth="1"/>
    <col min="10759" max="10760" width="10.28515625" style="550" customWidth="1"/>
    <col min="10761" max="10761" width="7" style="550" customWidth="1"/>
    <col min="10762" max="10762" width="10" style="550" customWidth="1"/>
    <col min="10763" max="10763" width="11.140625" style="550" customWidth="1"/>
    <col min="10764" max="11006" width="11.5703125" style="550"/>
    <col min="11007" max="11007" width="13.140625" style="550" customWidth="1"/>
    <col min="11008" max="11008" width="8.42578125" style="550" customWidth="1"/>
    <col min="11009" max="11009" width="10.28515625" style="550" customWidth="1"/>
    <col min="11010" max="11010" width="11.140625" style="550" customWidth="1"/>
    <col min="11011" max="11011" width="9.7109375" style="550" customWidth="1"/>
    <col min="11012" max="11012" width="12.85546875" style="550" customWidth="1"/>
    <col min="11013" max="11013" width="10.28515625" style="550" customWidth="1"/>
    <col min="11014" max="11014" width="9.140625" style="550" customWidth="1"/>
    <col min="11015" max="11016" width="10.28515625" style="550" customWidth="1"/>
    <col min="11017" max="11017" width="7" style="550" customWidth="1"/>
    <col min="11018" max="11018" width="10" style="550" customWidth="1"/>
    <col min="11019" max="11019" width="11.140625" style="550" customWidth="1"/>
    <col min="11020" max="11262" width="11.5703125" style="550"/>
    <col min="11263" max="11263" width="13.140625" style="550" customWidth="1"/>
    <col min="11264" max="11264" width="8.42578125" style="550" customWidth="1"/>
    <col min="11265" max="11265" width="10.28515625" style="550" customWidth="1"/>
    <col min="11266" max="11266" width="11.140625" style="550" customWidth="1"/>
    <col min="11267" max="11267" width="9.7109375" style="550" customWidth="1"/>
    <col min="11268" max="11268" width="12.85546875" style="550" customWidth="1"/>
    <col min="11269" max="11269" width="10.28515625" style="550" customWidth="1"/>
    <col min="11270" max="11270" width="9.140625" style="550" customWidth="1"/>
    <col min="11271" max="11272" width="10.28515625" style="550" customWidth="1"/>
    <col min="11273" max="11273" width="7" style="550" customWidth="1"/>
    <col min="11274" max="11274" width="10" style="550" customWidth="1"/>
    <col min="11275" max="11275" width="11.140625" style="550" customWidth="1"/>
    <col min="11276" max="11518" width="11.5703125" style="550"/>
    <col min="11519" max="11519" width="13.140625" style="550" customWidth="1"/>
    <col min="11520" max="11520" width="8.42578125" style="550" customWidth="1"/>
    <col min="11521" max="11521" width="10.28515625" style="550" customWidth="1"/>
    <col min="11522" max="11522" width="11.140625" style="550" customWidth="1"/>
    <col min="11523" max="11523" width="9.7109375" style="550" customWidth="1"/>
    <col min="11524" max="11524" width="12.85546875" style="550" customWidth="1"/>
    <col min="11525" max="11525" width="10.28515625" style="550" customWidth="1"/>
    <col min="11526" max="11526" width="9.140625" style="550" customWidth="1"/>
    <col min="11527" max="11528" width="10.28515625" style="550" customWidth="1"/>
    <col min="11529" max="11529" width="7" style="550" customWidth="1"/>
    <col min="11530" max="11530" width="10" style="550" customWidth="1"/>
    <col min="11531" max="11531" width="11.140625" style="550" customWidth="1"/>
    <col min="11532" max="11774" width="11.5703125" style="550"/>
    <col min="11775" max="11775" width="13.140625" style="550" customWidth="1"/>
    <col min="11776" max="11776" width="8.42578125" style="550" customWidth="1"/>
    <col min="11777" max="11777" width="10.28515625" style="550" customWidth="1"/>
    <col min="11778" max="11778" width="11.140625" style="550" customWidth="1"/>
    <col min="11779" max="11779" width="9.7109375" style="550" customWidth="1"/>
    <col min="11780" max="11780" width="12.85546875" style="550" customWidth="1"/>
    <col min="11781" max="11781" width="10.28515625" style="550" customWidth="1"/>
    <col min="11782" max="11782" width="9.140625" style="550" customWidth="1"/>
    <col min="11783" max="11784" width="10.28515625" style="550" customWidth="1"/>
    <col min="11785" max="11785" width="7" style="550" customWidth="1"/>
    <col min="11786" max="11786" width="10" style="550" customWidth="1"/>
    <col min="11787" max="11787" width="11.140625" style="550" customWidth="1"/>
    <col min="11788" max="12030" width="11.5703125" style="550"/>
    <col min="12031" max="12031" width="13.140625" style="550" customWidth="1"/>
    <col min="12032" max="12032" width="8.42578125" style="550" customWidth="1"/>
    <col min="12033" max="12033" width="10.28515625" style="550" customWidth="1"/>
    <col min="12034" max="12034" width="11.140625" style="550" customWidth="1"/>
    <col min="12035" max="12035" width="9.7109375" style="550" customWidth="1"/>
    <col min="12036" max="12036" width="12.85546875" style="550" customWidth="1"/>
    <col min="12037" max="12037" width="10.28515625" style="550" customWidth="1"/>
    <col min="12038" max="12038" width="9.140625" style="550" customWidth="1"/>
    <col min="12039" max="12040" width="10.28515625" style="550" customWidth="1"/>
    <col min="12041" max="12041" width="7" style="550" customWidth="1"/>
    <col min="12042" max="12042" width="10" style="550" customWidth="1"/>
    <col min="12043" max="12043" width="11.140625" style="550" customWidth="1"/>
    <col min="12044" max="12286" width="11.5703125" style="550"/>
    <col min="12287" max="12287" width="13.140625" style="550" customWidth="1"/>
    <col min="12288" max="12288" width="8.42578125" style="550" customWidth="1"/>
    <col min="12289" max="12289" width="10.28515625" style="550" customWidth="1"/>
    <col min="12290" max="12290" width="11.140625" style="550" customWidth="1"/>
    <col min="12291" max="12291" width="9.7109375" style="550" customWidth="1"/>
    <col min="12292" max="12292" width="12.85546875" style="550" customWidth="1"/>
    <col min="12293" max="12293" width="10.28515625" style="550" customWidth="1"/>
    <col min="12294" max="12294" width="9.140625" style="550" customWidth="1"/>
    <col min="12295" max="12296" width="10.28515625" style="550" customWidth="1"/>
    <col min="12297" max="12297" width="7" style="550" customWidth="1"/>
    <col min="12298" max="12298" width="10" style="550" customWidth="1"/>
    <col min="12299" max="12299" width="11.140625" style="550" customWidth="1"/>
    <col min="12300" max="12542" width="11.5703125" style="550"/>
    <col min="12543" max="12543" width="13.140625" style="550" customWidth="1"/>
    <col min="12544" max="12544" width="8.42578125" style="550" customWidth="1"/>
    <col min="12545" max="12545" width="10.28515625" style="550" customWidth="1"/>
    <col min="12546" max="12546" width="11.140625" style="550" customWidth="1"/>
    <col min="12547" max="12547" width="9.7109375" style="550" customWidth="1"/>
    <col min="12548" max="12548" width="12.85546875" style="550" customWidth="1"/>
    <col min="12549" max="12549" width="10.28515625" style="550" customWidth="1"/>
    <col min="12550" max="12550" width="9.140625" style="550" customWidth="1"/>
    <col min="12551" max="12552" width="10.28515625" style="550" customWidth="1"/>
    <col min="12553" max="12553" width="7" style="550" customWidth="1"/>
    <col min="12554" max="12554" width="10" style="550" customWidth="1"/>
    <col min="12555" max="12555" width="11.140625" style="550" customWidth="1"/>
    <col min="12556" max="12798" width="11.5703125" style="550"/>
    <col min="12799" max="12799" width="13.140625" style="550" customWidth="1"/>
    <col min="12800" max="12800" width="8.42578125" style="550" customWidth="1"/>
    <col min="12801" max="12801" width="10.28515625" style="550" customWidth="1"/>
    <col min="12802" max="12802" width="11.140625" style="550" customWidth="1"/>
    <col min="12803" max="12803" width="9.7109375" style="550" customWidth="1"/>
    <col min="12804" max="12804" width="12.85546875" style="550" customWidth="1"/>
    <col min="12805" max="12805" width="10.28515625" style="550" customWidth="1"/>
    <col min="12806" max="12806" width="9.140625" style="550" customWidth="1"/>
    <col min="12807" max="12808" width="10.28515625" style="550" customWidth="1"/>
    <col min="12809" max="12809" width="7" style="550" customWidth="1"/>
    <col min="12810" max="12810" width="10" style="550" customWidth="1"/>
    <col min="12811" max="12811" width="11.140625" style="550" customWidth="1"/>
    <col min="12812" max="13054" width="11.5703125" style="550"/>
    <col min="13055" max="13055" width="13.140625" style="550" customWidth="1"/>
    <col min="13056" max="13056" width="8.42578125" style="550" customWidth="1"/>
    <col min="13057" max="13057" width="10.28515625" style="550" customWidth="1"/>
    <col min="13058" max="13058" width="11.140625" style="550" customWidth="1"/>
    <col min="13059" max="13059" width="9.7109375" style="550" customWidth="1"/>
    <col min="13060" max="13060" width="12.85546875" style="550" customWidth="1"/>
    <col min="13061" max="13061" width="10.28515625" style="550" customWidth="1"/>
    <col min="13062" max="13062" width="9.140625" style="550" customWidth="1"/>
    <col min="13063" max="13064" width="10.28515625" style="550" customWidth="1"/>
    <col min="13065" max="13065" width="7" style="550" customWidth="1"/>
    <col min="13066" max="13066" width="10" style="550" customWidth="1"/>
    <col min="13067" max="13067" width="11.140625" style="550" customWidth="1"/>
    <col min="13068" max="13310" width="11.5703125" style="550"/>
    <col min="13311" max="13311" width="13.140625" style="550" customWidth="1"/>
    <col min="13312" max="13312" width="8.42578125" style="550" customWidth="1"/>
    <col min="13313" max="13313" width="10.28515625" style="550" customWidth="1"/>
    <col min="13314" max="13314" width="11.140625" style="550" customWidth="1"/>
    <col min="13315" max="13315" width="9.7109375" style="550" customWidth="1"/>
    <col min="13316" max="13316" width="12.85546875" style="550" customWidth="1"/>
    <col min="13317" max="13317" width="10.28515625" style="550" customWidth="1"/>
    <col min="13318" max="13318" width="9.140625" style="550" customWidth="1"/>
    <col min="13319" max="13320" width="10.28515625" style="550" customWidth="1"/>
    <col min="13321" max="13321" width="7" style="550" customWidth="1"/>
    <col min="13322" max="13322" width="10" style="550" customWidth="1"/>
    <col min="13323" max="13323" width="11.140625" style="550" customWidth="1"/>
    <col min="13324" max="13566" width="11.5703125" style="550"/>
    <col min="13567" max="13567" width="13.140625" style="550" customWidth="1"/>
    <col min="13568" max="13568" width="8.42578125" style="550" customWidth="1"/>
    <col min="13569" max="13569" width="10.28515625" style="550" customWidth="1"/>
    <col min="13570" max="13570" width="11.140625" style="550" customWidth="1"/>
    <col min="13571" max="13571" width="9.7109375" style="550" customWidth="1"/>
    <col min="13572" max="13572" width="12.85546875" style="550" customWidth="1"/>
    <col min="13573" max="13573" width="10.28515625" style="550" customWidth="1"/>
    <col min="13574" max="13574" width="9.140625" style="550" customWidth="1"/>
    <col min="13575" max="13576" width="10.28515625" style="550" customWidth="1"/>
    <col min="13577" max="13577" width="7" style="550" customWidth="1"/>
    <col min="13578" max="13578" width="10" style="550" customWidth="1"/>
    <col min="13579" max="13579" width="11.140625" style="550" customWidth="1"/>
    <col min="13580" max="13822" width="11.5703125" style="550"/>
    <col min="13823" max="13823" width="13.140625" style="550" customWidth="1"/>
    <col min="13824" max="13824" width="8.42578125" style="550" customWidth="1"/>
    <col min="13825" max="13825" width="10.28515625" style="550" customWidth="1"/>
    <col min="13826" max="13826" width="11.140625" style="550" customWidth="1"/>
    <col min="13827" max="13827" width="9.7109375" style="550" customWidth="1"/>
    <col min="13828" max="13828" width="12.85546875" style="550" customWidth="1"/>
    <col min="13829" max="13829" width="10.28515625" style="550" customWidth="1"/>
    <col min="13830" max="13830" width="9.140625" style="550" customWidth="1"/>
    <col min="13831" max="13832" width="10.28515625" style="550" customWidth="1"/>
    <col min="13833" max="13833" width="7" style="550" customWidth="1"/>
    <col min="13834" max="13834" width="10" style="550" customWidth="1"/>
    <col min="13835" max="13835" width="11.140625" style="550" customWidth="1"/>
    <col min="13836" max="14078" width="11.5703125" style="550"/>
    <col min="14079" max="14079" width="13.140625" style="550" customWidth="1"/>
    <col min="14080" max="14080" width="8.42578125" style="550" customWidth="1"/>
    <col min="14081" max="14081" width="10.28515625" style="550" customWidth="1"/>
    <col min="14082" max="14082" width="11.140625" style="550" customWidth="1"/>
    <col min="14083" max="14083" width="9.7109375" style="550" customWidth="1"/>
    <col min="14084" max="14084" width="12.85546875" style="550" customWidth="1"/>
    <col min="14085" max="14085" width="10.28515625" style="550" customWidth="1"/>
    <col min="14086" max="14086" width="9.140625" style="550" customWidth="1"/>
    <col min="14087" max="14088" width="10.28515625" style="550" customWidth="1"/>
    <col min="14089" max="14089" width="7" style="550" customWidth="1"/>
    <col min="14090" max="14090" width="10" style="550" customWidth="1"/>
    <col min="14091" max="14091" width="11.140625" style="550" customWidth="1"/>
    <col min="14092" max="14334" width="11.5703125" style="550"/>
    <col min="14335" max="14335" width="13.140625" style="550" customWidth="1"/>
    <col min="14336" max="14336" width="8.42578125" style="550" customWidth="1"/>
    <col min="14337" max="14337" width="10.28515625" style="550" customWidth="1"/>
    <col min="14338" max="14338" width="11.140625" style="550" customWidth="1"/>
    <col min="14339" max="14339" width="9.7109375" style="550" customWidth="1"/>
    <col min="14340" max="14340" width="12.85546875" style="550" customWidth="1"/>
    <col min="14341" max="14341" width="10.28515625" style="550" customWidth="1"/>
    <col min="14342" max="14342" width="9.140625" style="550" customWidth="1"/>
    <col min="14343" max="14344" width="10.28515625" style="550" customWidth="1"/>
    <col min="14345" max="14345" width="7" style="550" customWidth="1"/>
    <col min="14346" max="14346" width="10" style="550" customWidth="1"/>
    <col min="14347" max="14347" width="11.140625" style="550" customWidth="1"/>
    <col min="14348" max="14590" width="11.5703125" style="550"/>
    <col min="14591" max="14591" width="13.140625" style="550" customWidth="1"/>
    <col min="14592" max="14592" width="8.42578125" style="550" customWidth="1"/>
    <col min="14593" max="14593" width="10.28515625" style="550" customWidth="1"/>
    <col min="14594" max="14594" width="11.140625" style="550" customWidth="1"/>
    <col min="14595" max="14595" width="9.7109375" style="550" customWidth="1"/>
    <col min="14596" max="14596" width="12.85546875" style="550" customWidth="1"/>
    <col min="14597" max="14597" width="10.28515625" style="550" customWidth="1"/>
    <col min="14598" max="14598" width="9.140625" style="550" customWidth="1"/>
    <col min="14599" max="14600" width="10.28515625" style="550" customWidth="1"/>
    <col min="14601" max="14601" width="7" style="550" customWidth="1"/>
    <col min="14602" max="14602" width="10" style="550" customWidth="1"/>
    <col min="14603" max="14603" width="11.140625" style="550" customWidth="1"/>
    <col min="14604" max="14846" width="11.5703125" style="550"/>
    <col min="14847" max="14847" width="13.140625" style="550" customWidth="1"/>
    <col min="14848" max="14848" width="8.42578125" style="550" customWidth="1"/>
    <col min="14849" max="14849" width="10.28515625" style="550" customWidth="1"/>
    <col min="14850" max="14850" width="11.140625" style="550" customWidth="1"/>
    <col min="14851" max="14851" width="9.7109375" style="550" customWidth="1"/>
    <col min="14852" max="14852" width="12.85546875" style="550" customWidth="1"/>
    <col min="14853" max="14853" width="10.28515625" style="550" customWidth="1"/>
    <col min="14854" max="14854" width="9.140625" style="550" customWidth="1"/>
    <col min="14855" max="14856" width="10.28515625" style="550" customWidth="1"/>
    <col min="14857" max="14857" width="7" style="550" customWidth="1"/>
    <col min="14858" max="14858" width="10" style="550" customWidth="1"/>
    <col min="14859" max="14859" width="11.140625" style="550" customWidth="1"/>
    <col min="14860" max="15102" width="11.5703125" style="550"/>
    <col min="15103" max="15103" width="13.140625" style="550" customWidth="1"/>
    <col min="15104" max="15104" width="8.42578125" style="550" customWidth="1"/>
    <col min="15105" max="15105" width="10.28515625" style="550" customWidth="1"/>
    <col min="15106" max="15106" width="11.140625" style="550" customWidth="1"/>
    <col min="15107" max="15107" width="9.7109375" style="550" customWidth="1"/>
    <col min="15108" max="15108" width="12.85546875" style="550" customWidth="1"/>
    <col min="15109" max="15109" width="10.28515625" style="550" customWidth="1"/>
    <col min="15110" max="15110" width="9.140625" style="550" customWidth="1"/>
    <col min="15111" max="15112" width="10.28515625" style="550" customWidth="1"/>
    <col min="15113" max="15113" width="7" style="550" customWidth="1"/>
    <col min="15114" max="15114" width="10" style="550" customWidth="1"/>
    <col min="15115" max="15115" width="11.140625" style="550" customWidth="1"/>
    <col min="15116" max="15358" width="11.5703125" style="550"/>
    <col min="15359" max="15359" width="13.140625" style="550" customWidth="1"/>
    <col min="15360" max="15360" width="8.42578125" style="550" customWidth="1"/>
    <col min="15361" max="15361" width="10.28515625" style="550" customWidth="1"/>
    <col min="15362" max="15362" width="11.140625" style="550" customWidth="1"/>
    <col min="15363" max="15363" width="9.7109375" style="550" customWidth="1"/>
    <col min="15364" max="15364" width="12.85546875" style="550" customWidth="1"/>
    <col min="15365" max="15365" width="10.28515625" style="550" customWidth="1"/>
    <col min="15366" max="15366" width="9.140625" style="550" customWidth="1"/>
    <col min="15367" max="15368" width="10.28515625" style="550" customWidth="1"/>
    <col min="15369" max="15369" width="7" style="550" customWidth="1"/>
    <col min="15370" max="15370" width="10" style="550" customWidth="1"/>
    <col min="15371" max="15371" width="11.140625" style="550" customWidth="1"/>
    <col min="15372" max="15614" width="11.5703125" style="550"/>
    <col min="15615" max="15615" width="13.140625" style="550" customWidth="1"/>
    <col min="15616" max="15616" width="8.42578125" style="550" customWidth="1"/>
    <col min="15617" max="15617" width="10.28515625" style="550" customWidth="1"/>
    <col min="15618" max="15618" width="11.140625" style="550" customWidth="1"/>
    <col min="15619" max="15619" width="9.7109375" style="550" customWidth="1"/>
    <col min="15620" max="15620" width="12.85546875" style="550" customWidth="1"/>
    <col min="15621" max="15621" width="10.28515625" style="550" customWidth="1"/>
    <col min="15622" max="15622" width="9.140625" style="550" customWidth="1"/>
    <col min="15623" max="15624" width="10.28515625" style="550" customWidth="1"/>
    <col min="15625" max="15625" width="7" style="550" customWidth="1"/>
    <col min="15626" max="15626" width="10" style="550" customWidth="1"/>
    <col min="15627" max="15627" width="11.140625" style="550" customWidth="1"/>
    <col min="15628" max="15870" width="11.5703125" style="550"/>
    <col min="15871" max="15871" width="13.140625" style="550" customWidth="1"/>
    <col min="15872" max="15872" width="8.42578125" style="550" customWidth="1"/>
    <col min="15873" max="15873" width="10.28515625" style="550" customWidth="1"/>
    <col min="15874" max="15874" width="11.140625" style="550" customWidth="1"/>
    <col min="15875" max="15875" width="9.7109375" style="550" customWidth="1"/>
    <col min="15876" max="15876" width="12.85546875" style="550" customWidth="1"/>
    <col min="15877" max="15877" width="10.28515625" style="550" customWidth="1"/>
    <col min="15878" max="15878" width="9.140625" style="550" customWidth="1"/>
    <col min="15879" max="15880" width="10.28515625" style="550" customWidth="1"/>
    <col min="15881" max="15881" width="7" style="550" customWidth="1"/>
    <col min="15882" max="15882" width="10" style="550" customWidth="1"/>
    <col min="15883" max="15883" width="11.140625" style="550" customWidth="1"/>
    <col min="15884" max="16126" width="11.5703125" style="550"/>
    <col min="16127" max="16127" width="13.140625" style="550" customWidth="1"/>
    <col min="16128" max="16128" width="8.42578125" style="550" customWidth="1"/>
    <col min="16129" max="16129" width="10.28515625" style="550" customWidth="1"/>
    <col min="16130" max="16130" width="11.140625" style="550" customWidth="1"/>
    <col min="16131" max="16131" width="9.7109375" style="550" customWidth="1"/>
    <col min="16132" max="16132" width="12.85546875" style="550" customWidth="1"/>
    <col min="16133" max="16133" width="10.28515625" style="550" customWidth="1"/>
    <col min="16134" max="16134" width="9.140625" style="550" customWidth="1"/>
    <col min="16135" max="16136" width="10.28515625" style="550" customWidth="1"/>
    <col min="16137" max="16137" width="7" style="550" customWidth="1"/>
    <col min="16138" max="16138" width="10" style="550" customWidth="1"/>
    <col min="16139" max="16139" width="11.140625" style="550" customWidth="1"/>
    <col min="16140" max="16384" width="11.5703125" style="550"/>
  </cols>
  <sheetData>
    <row r="1" spans="1:11" s="536" customFormat="1" ht="12" x14ac:dyDescent="0.2">
      <c r="A1" s="593" t="s">
        <v>144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</row>
    <row r="2" spans="1:11" s="536" customFormat="1" ht="12" x14ac:dyDescent="0.2">
      <c r="A2" s="593" t="s">
        <v>1520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</row>
    <row r="4" spans="1:11" s="537" customFormat="1" ht="12" thickBot="1" x14ac:dyDescent="0.25"/>
    <row r="5" spans="1:11" s="537" customFormat="1" ht="27" customHeight="1" thickTop="1" thickBot="1" x14ac:dyDescent="0.25">
      <c r="A5" s="594" t="s">
        <v>218</v>
      </c>
      <c r="B5" s="596" t="s">
        <v>1518</v>
      </c>
      <c r="C5" s="596"/>
      <c r="D5" s="596" t="s">
        <v>1165</v>
      </c>
      <c r="E5" s="596"/>
      <c r="F5" s="596" t="s">
        <v>479</v>
      </c>
      <c r="G5" s="596"/>
      <c r="H5" s="596" t="s">
        <v>1519</v>
      </c>
      <c r="I5" s="596"/>
      <c r="J5" s="596" t="s">
        <v>209</v>
      </c>
      <c r="K5" s="596"/>
    </row>
    <row r="6" spans="1:11" s="540" customFormat="1" ht="26.25" customHeight="1" thickTop="1" x14ac:dyDescent="0.2">
      <c r="A6" s="595"/>
      <c r="B6" s="538" t="s">
        <v>1166</v>
      </c>
      <c r="C6" s="539" t="s">
        <v>1167</v>
      </c>
      <c r="D6" s="538" t="s">
        <v>1166</v>
      </c>
      <c r="E6" s="539" t="s">
        <v>1167</v>
      </c>
      <c r="F6" s="538" t="s">
        <v>1166</v>
      </c>
      <c r="G6" s="539" t="s">
        <v>1169</v>
      </c>
      <c r="H6" s="538" t="s">
        <v>1166</v>
      </c>
      <c r="I6" s="539" t="s">
        <v>1167</v>
      </c>
      <c r="J6" s="538" t="s">
        <v>1166</v>
      </c>
      <c r="K6" s="539" t="s">
        <v>1167</v>
      </c>
    </row>
    <row r="7" spans="1:11" s="537" customFormat="1" ht="13.9" customHeight="1" x14ac:dyDescent="0.2">
      <c r="A7" s="541" t="s">
        <v>221</v>
      </c>
      <c r="B7" s="542"/>
      <c r="C7" s="542"/>
      <c r="D7" s="542"/>
      <c r="E7" s="542"/>
      <c r="F7" s="542"/>
      <c r="G7" s="542"/>
      <c r="H7" s="543"/>
      <c r="I7" s="543"/>
      <c r="J7" s="543">
        <v>4</v>
      </c>
      <c r="K7" s="543">
        <v>138.70179999999999</v>
      </c>
    </row>
    <row r="8" spans="1:11" s="537" customFormat="1" ht="13.9" customHeight="1" x14ac:dyDescent="0.2">
      <c r="A8" s="541" t="s">
        <v>222</v>
      </c>
      <c r="B8" s="542"/>
      <c r="C8" s="542"/>
      <c r="D8" s="542"/>
      <c r="E8" s="542"/>
      <c r="F8" s="542"/>
      <c r="G8" s="542"/>
      <c r="H8" s="543"/>
      <c r="I8" s="543"/>
      <c r="J8" s="543">
        <v>8</v>
      </c>
      <c r="K8" s="543">
        <v>257.48809999999997</v>
      </c>
    </row>
    <row r="9" spans="1:11" s="537" customFormat="1" ht="13.9" customHeight="1" x14ac:dyDescent="0.2">
      <c r="A9" s="541" t="s">
        <v>223</v>
      </c>
      <c r="B9" s="543"/>
      <c r="C9" s="543"/>
      <c r="D9" s="543"/>
      <c r="E9" s="543"/>
      <c r="F9" s="542"/>
      <c r="G9" s="542"/>
      <c r="H9" s="543"/>
      <c r="I9" s="543"/>
      <c r="J9" s="543">
        <v>15</v>
      </c>
      <c r="K9" s="543">
        <v>1413.3400000000001</v>
      </c>
    </row>
    <row r="10" spans="1:11" s="537" customFormat="1" ht="13.9" customHeight="1" x14ac:dyDescent="0.2">
      <c r="A10" s="544" t="s">
        <v>224</v>
      </c>
      <c r="B10" s="543"/>
      <c r="C10" s="543"/>
      <c r="D10" s="543"/>
      <c r="E10" s="543"/>
      <c r="F10" s="542"/>
      <c r="G10" s="542"/>
      <c r="H10" s="543"/>
      <c r="I10" s="543"/>
      <c r="J10" s="543">
        <v>11</v>
      </c>
      <c r="K10" s="543">
        <v>409.93799999999999</v>
      </c>
    </row>
    <row r="11" spans="1:11" s="537" customFormat="1" ht="13.9" customHeight="1" x14ac:dyDescent="0.2">
      <c r="A11" s="541" t="s">
        <v>226</v>
      </c>
      <c r="B11" s="543"/>
      <c r="C11" s="543"/>
      <c r="D11" s="543"/>
      <c r="E11" s="543"/>
      <c r="F11" s="542"/>
      <c r="G11" s="542"/>
      <c r="H11" s="543"/>
      <c r="I11" s="543"/>
      <c r="J11" s="543">
        <v>14</v>
      </c>
      <c r="K11" s="543">
        <v>2022.1968999999999</v>
      </c>
    </row>
    <row r="12" spans="1:11" s="537" customFormat="1" ht="13.9" customHeight="1" x14ac:dyDescent="0.2">
      <c r="A12" s="541" t="s">
        <v>227</v>
      </c>
      <c r="B12" s="542"/>
      <c r="C12" s="542"/>
      <c r="D12" s="542"/>
      <c r="E12" s="542"/>
      <c r="F12" s="542">
        <v>16</v>
      </c>
      <c r="G12" s="542">
        <v>566.1004999999999</v>
      </c>
      <c r="H12" s="543"/>
      <c r="I12" s="543"/>
      <c r="J12" s="543">
        <v>9</v>
      </c>
      <c r="K12" s="543">
        <v>391.39469999999994</v>
      </c>
    </row>
    <row r="13" spans="1:11" s="537" customFormat="1" ht="13.9" customHeight="1" x14ac:dyDescent="0.2">
      <c r="A13" s="544" t="s">
        <v>228</v>
      </c>
      <c r="B13" s="543"/>
      <c r="C13" s="543"/>
      <c r="D13" s="543"/>
      <c r="E13" s="543"/>
      <c r="F13" s="542"/>
      <c r="G13" s="542"/>
      <c r="H13" s="543"/>
      <c r="I13" s="543"/>
      <c r="J13" s="543">
        <v>2</v>
      </c>
      <c r="K13" s="543">
        <v>4.2746000000000004</v>
      </c>
    </row>
    <row r="14" spans="1:11" s="537" customFormat="1" ht="13.9" customHeight="1" x14ac:dyDescent="0.2">
      <c r="A14" s="544" t="s">
        <v>1168</v>
      </c>
      <c r="B14" s="543"/>
      <c r="C14" s="543"/>
      <c r="D14" s="543">
        <v>1</v>
      </c>
      <c r="E14" s="543">
        <v>605.20000000000005</v>
      </c>
      <c r="F14" s="542">
        <v>9</v>
      </c>
      <c r="G14" s="542">
        <v>532.93539999999996</v>
      </c>
      <c r="H14" s="543"/>
      <c r="I14" s="543"/>
      <c r="J14" s="543">
        <v>3</v>
      </c>
      <c r="K14" s="543">
        <v>38495.326000000001</v>
      </c>
    </row>
    <row r="15" spans="1:11" s="537" customFormat="1" ht="13.9" customHeight="1" x14ac:dyDescent="0.2">
      <c r="A15" s="544" t="s">
        <v>230</v>
      </c>
      <c r="B15" s="543"/>
      <c r="C15" s="543"/>
      <c r="D15" s="543"/>
      <c r="E15" s="543"/>
      <c r="F15" s="542"/>
      <c r="G15" s="542"/>
      <c r="H15" s="543"/>
      <c r="I15" s="543"/>
      <c r="J15" s="543">
        <v>33</v>
      </c>
      <c r="K15" s="543">
        <v>88.390799999999999</v>
      </c>
    </row>
    <row r="16" spans="1:11" s="537" customFormat="1" ht="13.9" customHeight="1" x14ac:dyDescent="0.2">
      <c r="A16" s="541" t="s">
        <v>231</v>
      </c>
      <c r="B16" s="542"/>
      <c r="C16" s="542"/>
      <c r="D16" s="542">
        <v>1</v>
      </c>
      <c r="E16" s="542">
        <v>5004.0001000000002</v>
      </c>
      <c r="F16" s="542">
        <v>10</v>
      </c>
      <c r="G16" s="542">
        <v>2988.6797999999999</v>
      </c>
      <c r="H16" s="543">
        <v>1</v>
      </c>
      <c r="I16" s="543">
        <v>24.08</v>
      </c>
      <c r="J16" s="543">
        <v>3</v>
      </c>
      <c r="K16" s="543">
        <v>409.56899999999996</v>
      </c>
    </row>
    <row r="17" spans="1:13" s="537" customFormat="1" ht="13.9" customHeight="1" x14ac:dyDescent="0.2">
      <c r="A17" s="541" t="s">
        <v>232</v>
      </c>
      <c r="B17" s="542"/>
      <c r="C17" s="542"/>
      <c r="D17" s="542">
        <v>1</v>
      </c>
      <c r="E17" s="542">
        <v>13408.644259999999</v>
      </c>
      <c r="F17" s="542">
        <v>5</v>
      </c>
      <c r="G17" s="542">
        <v>71.239699999999999</v>
      </c>
      <c r="H17" s="543"/>
      <c r="I17" s="543"/>
      <c r="J17" s="543">
        <v>34</v>
      </c>
      <c r="K17" s="543">
        <v>1281.1714000000004</v>
      </c>
    </row>
    <row r="18" spans="1:13" s="537" customFormat="1" ht="13.9" customHeight="1" x14ac:dyDescent="0.2">
      <c r="A18" s="544" t="s">
        <v>233</v>
      </c>
      <c r="B18" s="542"/>
      <c r="C18" s="542"/>
      <c r="D18" s="542"/>
      <c r="E18" s="542"/>
      <c r="F18" s="542"/>
      <c r="G18" s="542"/>
      <c r="H18" s="543"/>
      <c r="I18" s="543"/>
      <c r="J18" s="543"/>
      <c r="K18" s="543"/>
    </row>
    <row r="19" spans="1:13" s="537" customFormat="1" ht="13.9" customHeight="1" x14ac:dyDescent="0.2">
      <c r="A19" s="541" t="s">
        <v>235</v>
      </c>
      <c r="B19" s="542">
        <v>59</v>
      </c>
      <c r="C19" s="542">
        <v>354646.11</v>
      </c>
      <c r="D19" s="542">
        <v>4</v>
      </c>
      <c r="E19" s="542">
        <v>13473.074000000001</v>
      </c>
      <c r="F19" s="542">
        <v>8</v>
      </c>
      <c r="G19" s="542">
        <v>222.76599999999999</v>
      </c>
      <c r="H19" s="542"/>
      <c r="I19" s="542"/>
      <c r="J19" s="543"/>
      <c r="K19" s="543"/>
    </row>
    <row r="20" spans="1:13" s="537" customFormat="1" ht="13.9" customHeight="1" x14ac:dyDescent="0.2">
      <c r="A20" s="544" t="s">
        <v>101</v>
      </c>
      <c r="B20" s="543"/>
      <c r="C20" s="543"/>
      <c r="D20" s="543"/>
      <c r="E20" s="543"/>
      <c r="F20" s="542"/>
      <c r="G20" s="542"/>
      <c r="H20" s="543"/>
      <c r="I20" s="543"/>
      <c r="J20" s="543">
        <v>1</v>
      </c>
      <c r="K20" s="543">
        <v>18</v>
      </c>
    </row>
    <row r="21" spans="1:13" s="537" customFormat="1" ht="13.9" customHeight="1" x14ac:dyDescent="0.2">
      <c r="A21" s="541" t="s">
        <v>237</v>
      </c>
      <c r="B21" s="542"/>
      <c r="C21" s="542"/>
      <c r="D21" s="542"/>
      <c r="E21" s="542"/>
      <c r="F21" s="542">
        <v>11</v>
      </c>
      <c r="G21" s="542">
        <v>650.61630000000002</v>
      </c>
      <c r="H21" s="543"/>
      <c r="I21" s="543"/>
      <c r="J21" s="543"/>
      <c r="K21" s="543"/>
    </row>
    <row r="22" spans="1:13" s="537" customFormat="1" ht="13.9" customHeight="1" x14ac:dyDescent="0.2">
      <c r="A22" s="541" t="s">
        <v>238</v>
      </c>
      <c r="B22" s="543"/>
      <c r="C22" s="543"/>
      <c r="D22" s="543"/>
      <c r="E22" s="543"/>
      <c r="F22" s="542"/>
      <c r="G22" s="542"/>
      <c r="H22" s="543"/>
      <c r="I22" s="543"/>
      <c r="J22" s="543">
        <v>12</v>
      </c>
      <c r="K22" s="543">
        <v>283.6345</v>
      </c>
    </row>
    <row r="23" spans="1:13" s="537" customFormat="1" ht="13.9" customHeight="1" x14ac:dyDescent="0.2">
      <c r="A23" s="541" t="s">
        <v>239</v>
      </c>
      <c r="B23" s="543"/>
      <c r="C23" s="543"/>
      <c r="D23" s="543"/>
      <c r="E23" s="543"/>
      <c r="F23" s="542"/>
      <c r="G23" s="542"/>
      <c r="H23" s="542"/>
      <c r="I23" s="542"/>
      <c r="J23" s="543">
        <v>2</v>
      </c>
      <c r="K23" s="543">
        <v>95.210000000000008</v>
      </c>
    </row>
    <row r="24" spans="1:13" s="537" customFormat="1" ht="13.9" customHeight="1" x14ac:dyDescent="0.2">
      <c r="A24" s="541" t="s">
        <v>242</v>
      </c>
      <c r="B24" s="543"/>
      <c r="C24" s="543"/>
      <c r="D24" s="543"/>
      <c r="E24" s="543"/>
      <c r="F24" s="542"/>
      <c r="G24" s="542"/>
      <c r="H24" s="543"/>
      <c r="I24" s="543"/>
      <c r="J24" s="543">
        <v>6</v>
      </c>
      <c r="K24" s="543">
        <v>222.47899999999998</v>
      </c>
    </row>
    <row r="25" spans="1:13" s="537" customFormat="1" ht="13.9" customHeight="1" thickBot="1" x14ac:dyDescent="0.25">
      <c r="A25" s="545" t="s">
        <v>243</v>
      </c>
      <c r="B25" s="546"/>
      <c r="C25" s="546"/>
      <c r="D25" s="546">
        <v>13</v>
      </c>
      <c r="E25" s="546">
        <v>47962.029500000004</v>
      </c>
      <c r="F25" s="546">
        <v>1</v>
      </c>
      <c r="G25" s="546">
        <v>233.131</v>
      </c>
      <c r="H25" s="546"/>
      <c r="I25" s="546"/>
      <c r="J25" s="547"/>
      <c r="K25" s="547"/>
    </row>
    <row r="26" spans="1:13" s="537" customFormat="1" ht="13.9" customHeight="1" thickTop="1" x14ac:dyDescent="0.2">
      <c r="A26" s="548" t="s">
        <v>1059</v>
      </c>
      <c r="B26" s="549">
        <f t="shared" ref="B26:C26" si="0">SUM(B7:B25)</f>
        <v>59</v>
      </c>
      <c r="C26" s="549">
        <f t="shared" si="0"/>
        <v>354646.11</v>
      </c>
      <c r="D26" s="549">
        <f t="shared" ref="D26:K26" si="1">SUM(D7:D25)</f>
        <v>20</v>
      </c>
      <c r="E26" s="549">
        <f t="shared" si="1"/>
        <v>80452.94786</v>
      </c>
      <c r="F26" s="549">
        <f t="shared" si="1"/>
        <v>60</v>
      </c>
      <c r="G26" s="549">
        <f t="shared" si="1"/>
        <v>5265.4686999999994</v>
      </c>
      <c r="H26" s="549">
        <f t="shared" si="1"/>
        <v>1</v>
      </c>
      <c r="I26" s="549">
        <f t="shared" si="1"/>
        <v>24.08</v>
      </c>
      <c r="J26" s="549">
        <f t="shared" si="1"/>
        <v>157</v>
      </c>
      <c r="K26" s="549">
        <f t="shared" si="1"/>
        <v>45531.114800000003</v>
      </c>
      <c r="M26" s="553"/>
    </row>
    <row r="27" spans="1:13" ht="11.25" customHeight="1" x14ac:dyDescent="0.25">
      <c r="A27" s="311" t="s">
        <v>521</v>
      </c>
    </row>
    <row r="28" spans="1:13" ht="14.25" customHeight="1" x14ac:dyDescent="0.25">
      <c r="A28" s="213" t="s">
        <v>527</v>
      </c>
    </row>
    <row r="29" spans="1:13" ht="12.75" customHeight="1" x14ac:dyDescent="0.25">
      <c r="A29" s="298" t="s">
        <v>953</v>
      </c>
    </row>
    <row r="32" spans="1:13" x14ac:dyDescent="0.25">
      <c r="H32" s="551"/>
    </row>
    <row r="34" spans="7:7" x14ac:dyDescent="0.25">
      <c r="G34" s="552"/>
    </row>
  </sheetData>
  <sortState ref="A7:K25">
    <sortCondition ref="A7"/>
  </sortState>
  <mergeCells count="8">
    <mergeCell ref="A1:K1"/>
    <mergeCell ref="A2:K2"/>
    <mergeCell ref="A5:A6"/>
    <mergeCell ref="D5:E5"/>
    <mergeCell ref="F5:G5"/>
    <mergeCell ref="H5:I5"/>
    <mergeCell ref="J5:K5"/>
    <mergeCell ref="B5:C5"/>
  </mergeCells>
  <printOptions horizontalCentered="1"/>
  <pageMargins left="0.23622047244094491" right="0.23622047244094491" top="0.74803149606299213" bottom="0.78740157480314965" header="0.31496062992125984" footer="0.39370078740157483"/>
  <pageSetup paperSize="9" orientation="landscape" r:id="rId1"/>
  <headerFooter>
    <oddFooter>&amp;R&amp;8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7">
    <tabColor rgb="FF92D050"/>
  </sheetPr>
  <dimension ref="A1:F28"/>
  <sheetViews>
    <sheetView workbookViewId="0">
      <selection activeCell="D26" sqref="D26"/>
    </sheetView>
  </sheetViews>
  <sheetFormatPr baseColWidth="10" defaultRowHeight="12.75" x14ac:dyDescent="0.2"/>
  <cols>
    <col min="1" max="1" width="32.140625" customWidth="1"/>
    <col min="2" max="2" width="40.85546875" style="5" customWidth="1"/>
    <col min="3" max="3" width="11.7109375" style="88" bestFit="1" customWidth="1"/>
    <col min="4" max="4" width="11.42578125" style="88" customWidth="1"/>
  </cols>
  <sheetData>
    <row r="1" spans="1:6" ht="24" customHeight="1" x14ac:dyDescent="0.2">
      <c r="A1" s="279" t="s">
        <v>952</v>
      </c>
      <c r="B1" s="74"/>
      <c r="C1"/>
      <c r="D1"/>
    </row>
    <row r="2" spans="1:6" ht="23.25" customHeight="1" x14ac:dyDescent="0.2">
      <c r="A2" s="280"/>
      <c r="B2" s="6"/>
      <c r="C2"/>
      <c r="D2"/>
    </row>
    <row r="4" spans="1:6" s="15" customFormat="1" ht="14.25" customHeight="1" x14ac:dyDescent="0.2">
      <c r="A4" s="589" t="s">
        <v>114</v>
      </c>
      <c r="B4" s="589"/>
    </row>
    <row r="5" spans="1:6" s="15" customFormat="1" ht="14.25" customHeight="1" x14ac:dyDescent="0.2">
      <c r="A5" s="597" t="s">
        <v>1517</v>
      </c>
      <c r="B5" s="597"/>
    </row>
    <row r="7" spans="1:6" ht="21.75" customHeight="1" x14ac:dyDescent="0.2">
      <c r="A7" s="419" t="s">
        <v>97</v>
      </c>
      <c r="B7" s="420" t="s">
        <v>171</v>
      </c>
      <c r="E7" s="117"/>
      <c r="F7" s="117"/>
    </row>
    <row r="8" spans="1:6" s="31" customFormat="1" ht="14.25" customHeight="1" x14ac:dyDescent="0.2">
      <c r="A8" s="85"/>
      <c r="B8" s="86"/>
      <c r="C8" s="123"/>
      <c r="D8" s="123"/>
      <c r="E8" s="116"/>
      <c r="F8" s="116"/>
    </row>
    <row r="9" spans="1:6" x14ac:dyDescent="0.2">
      <c r="A9" s="35" t="s">
        <v>951</v>
      </c>
      <c r="B9" s="38">
        <v>1933.0206666666668</v>
      </c>
      <c r="E9" s="117"/>
      <c r="F9" s="117"/>
    </row>
    <row r="10" spans="1:6" x14ac:dyDescent="0.2">
      <c r="A10" s="35" t="s">
        <v>492</v>
      </c>
      <c r="B10" s="38">
        <v>49591.580999999773</v>
      </c>
      <c r="E10" s="117"/>
      <c r="F10" s="117"/>
    </row>
    <row r="11" spans="1:6" x14ac:dyDescent="0.2">
      <c r="A11" s="35" t="s">
        <v>98</v>
      </c>
      <c r="B11" s="38">
        <v>5834.3550000000014</v>
      </c>
      <c r="E11" s="117"/>
      <c r="F11" s="117"/>
    </row>
    <row r="12" spans="1:6" x14ac:dyDescent="0.2">
      <c r="A12" s="35" t="s">
        <v>491</v>
      </c>
      <c r="B12" s="38">
        <v>0</v>
      </c>
      <c r="E12" s="117"/>
      <c r="F12" s="117"/>
    </row>
    <row r="13" spans="1:6" x14ac:dyDescent="0.2">
      <c r="A13" s="35" t="s">
        <v>99</v>
      </c>
      <c r="B13" s="38">
        <v>623.26599999999996</v>
      </c>
      <c r="E13" s="117"/>
      <c r="F13" s="117"/>
    </row>
    <row r="14" spans="1:6" x14ac:dyDescent="0.2">
      <c r="A14" s="35" t="s">
        <v>115</v>
      </c>
      <c r="B14" s="38">
        <v>333265.70224075473</v>
      </c>
      <c r="E14" s="117"/>
      <c r="F14" s="117"/>
    </row>
    <row r="15" spans="1:6" x14ac:dyDescent="0.2">
      <c r="A15" s="35" t="s">
        <v>116</v>
      </c>
      <c r="B15" s="38">
        <v>9094.0583819999993</v>
      </c>
      <c r="C15" s="448"/>
      <c r="E15" s="117"/>
      <c r="F15" s="117"/>
    </row>
    <row r="16" spans="1:6" ht="13.5" thickBot="1" x14ac:dyDescent="0.25">
      <c r="A16" s="154" t="s">
        <v>117</v>
      </c>
      <c r="B16" s="187">
        <v>7028267.2800000003</v>
      </c>
      <c r="E16" s="117"/>
      <c r="F16" s="117"/>
    </row>
    <row r="17" spans="1:6" ht="13.5" thickTop="1" x14ac:dyDescent="0.2">
      <c r="A17" s="12" t="s">
        <v>118</v>
      </c>
      <c r="E17" s="117"/>
      <c r="F17" s="117"/>
    </row>
    <row r="18" spans="1:6" x14ac:dyDescent="0.2">
      <c r="A18" s="12" t="s">
        <v>478</v>
      </c>
      <c r="E18" s="117"/>
      <c r="F18" s="117"/>
    </row>
    <row r="19" spans="1:6" x14ac:dyDescent="0.2">
      <c r="A19" s="12" t="s">
        <v>949</v>
      </c>
    </row>
    <row r="20" spans="1:6" x14ac:dyDescent="0.2">
      <c r="A20" s="12" t="s">
        <v>948</v>
      </c>
    </row>
    <row r="21" spans="1:6" x14ac:dyDescent="0.2">
      <c r="A21" s="97" t="s">
        <v>493</v>
      </c>
      <c r="B21" s="271"/>
    </row>
    <row r="22" spans="1:6" x14ac:dyDescent="0.2">
      <c r="A22" s="97" t="s">
        <v>494</v>
      </c>
      <c r="B22" s="271"/>
    </row>
    <row r="23" spans="1:6" s="36" customFormat="1" x14ac:dyDescent="0.2">
      <c r="A23" s="97"/>
      <c r="B23" s="271"/>
      <c r="C23" s="257"/>
      <c r="D23" s="257"/>
    </row>
    <row r="24" spans="1:6" s="12" customFormat="1" ht="9" x14ac:dyDescent="0.15">
      <c r="A24" s="276" t="s">
        <v>521</v>
      </c>
    </row>
    <row r="25" spans="1:6" s="162" customFormat="1" ht="12" customHeight="1" x14ac:dyDescent="0.15">
      <c r="A25" s="160" t="s">
        <v>953</v>
      </c>
    </row>
    <row r="28" spans="1:6" x14ac:dyDescent="0.2">
      <c r="A28" s="12"/>
    </row>
  </sheetData>
  <mergeCells count="2">
    <mergeCell ref="A4:B4"/>
    <mergeCell ref="A5:B5"/>
  </mergeCells>
  <phoneticPr fontId="0" type="noConversion"/>
  <printOptions horizontalCentered="1"/>
  <pageMargins left="0.78740157480314965" right="0.78740157480314965" top="0.59055118110236227" bottom="0.78740157480314965" header="0" footer="0.39370078740157483"/>
  <pageSetup paperSize="9" orientation="portrait" r:id="rId1"/>
  <headerFooter>
    <oddFooter>&amp;R&amp;8 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45</vt:i4>
      </vt:variant>
    </vt:vector>
  </HeadingPairs>
  <TitlesOfParts>
    <vt:vector size="84" baseType="lpstr">
      <vt:lpstr>CARATULA</vt:lpstr>
      <vt:lpstr>CONTRA CARATULA (2)</vt:lpstr>
      <vt:lpstr>PRESENTACIÓN</vt:lpstr>
      <vt:lpstr>INDICE</vt:lpstr>
      <vt:lpstr>INSTALACION DE PLANTACIONES</vt:lpstr>
      <vt:lpstr>SUP REF Y ACUMUL</vt:lpstr>
      <vt:lpstr>SUP REF Y POR REFOREST</vt:lpstr>
      <vt:lpstr>PERMISOS Y AUTORIZACIONES</vt:lpstr>
      <vt:lpstr>RESUMEN PRODUCCI MADER</vt:lpstr>
      <vt:lpstr>PRODUCC MAD ROLLIZA</vt:lpstr>
      <vt:lpstr>PROD MAD ROLLIZA X DPTO Y SP</vt:lpstr>
      <vt:lpstr>ROLLIZA X ESPECIE</vt:lpstr>
      <vt:lpstr>PRODUCC MAD ASERR</vt:lpstr>
      <vt:lpstr>PROD.MAD. ASER.X DPTO Y SP</vt:lpstr>
      <vt:lpstr>PROD. MAD ASER.POR ESPECIE</vt:lpstr>
      <vt:lpstr>GRAFICO</vt:lpstr>
      <vt:lpstr>PARQUET</vt:lpstr>
      <vt:lpstr>PARQUET X SP</vt:lpstr>
      <vt:lpstr>MADERA.LAMINADA</vt:lpstr>
      <vt:lpstr>TRIPLAY</vt:lpstr>
      <vt:lpstr>POSTES Y DURMIENTES</vt:lpstr>
      <vt:lpstr>CARBON</vt:lpstr>
      <vt:lpstr>LEÑA</vt:lpstr>
      <vt:lpstr>PROD.ELABOR.MADERABLES</vt:lpstr>
      <vt:lpstr>PROD NO MADERABLES</vt:lpstr>
      <vt:lpstr>POR ESPECIE-NO MAD</vt:lpstr>
      <vt:lpstr>RES. MADERABLE</vt:lpstr>
      <vt:lpstr>EXPORTACION MAD PAIS</vt:lpstr>
      <vt:lpstr>EXPORTACIÓN MAD PART</vt:lpstr>
      <vt:lpstr>RES.NO MAD</vt:lpstr>
      <vt:lpstr>EXPORTACIÓN NO MAD. PAIS</vt:lpstr>
      <vt:lpstr>EXPORT. NO MAD PARTIDA</vt:lpstr>
      <vt:lpstr>RES.MADERABLES-importac</vt:lpstr>
      <vt:lpstr>IMPORTACIÓN MAD. PAIS</vt:lpstr>
      <vt:lpstr>IMPORTACIÓN MAD. PART</vt:lpstr>
      <vt:lpstr>RES. NO MADE-IMPORT</vt:lpstr>
      <vt:lpstr>IMPORTACIÓN NOMAD. PAIS</vt:lpstr>
      <vt:lpstr>IMPORTACIÓN NO MAD. PART.</vt:lpstr>
      <vt:lpstr>ANEXO1</vt:lpstr>
      <vt:lpstr>CARBON!Área_de_impresión</vt:lpstr>
      <vt:lpstr>GRAFICO!Área_de_impresión</vt:lpstr>
      <vt:lpstr>'IMPORTACIÓN NOMAD. PAIS'!Área_de_impresión</vt:lpstr>
      <vt:lpstr>'INSTALACION DE PLANTACIONES'!Área_de_impresión</vt:lpstr>
      <vt:lpstr>MADERA.LAMINADA!Área_de_impresión</vt:lpstr>
      <vt:lpstr>PARQUET!Área_de_impresión</vt:lpstr>
      <vt:lpstr>'PARQUET X SP'!Área_de_impresión</vt:lpstr>
      <vt:lpstr>'PERMISOS Y AUTORIZACIONES'!Área_de_impresión</vt:lpstr>
      <vt:lpstr>'POR ESPECIE-NO MAD'!Área_de_impresión</vt:lpstr>
      <vt:lpstr>'POSTES Y DURMIENTES'!Área_de_impresión</vt:lpstr>
      <vt:lpstr>'PROD MAD ROLLIZA X DPTO Y SP'!Área_de_impresión</vt:lpstr>
      <vt:lpstr>'PROD NO MADERABLES'!Área_de_impresión</vt:lpstr>
      <vt:lpstr>'PROD. MAD ASER.POR ESPECIE'!Área_de_impresión</vt:lpstr>
      <vt:lpstr>PROD.ELABOR.MADERABLES!Área_de_impresión</vt:lpstr>
      <vt:lpstr>'PROD.MAD. ASER.X DPTO Y SP'!Área_de_impresión</vt:lpstr>
      <vt:lpstr>'PRODUCC MAD ASERR'!Área_de_impresión</vt:lpstr>
      <vt:lpstr>'PRODUCC MAD ROLLIZA'!Área_de_impresión</vt:lpstr>
      <vt:lpstr>'RES. MADERABLE'!Área_de_impresión</vt:lpstr>
      <vt:lpstr>'RES. NO MADE-IMPORT'!Área_de_impresión</vt:lpstr>
      <vt:lpstr>'RES.MADERABLES-importac'!Área_de_impresión</vt:lpstr>
      <vt:lpstr>'RES.NO MAD'!Área_de_impresión</vt:lpstr>
      <vt:lpstr>'RESUMEN PRODUCCI MADER'!Área_de_impresión</vt:lpstr>
      <vt:lpstr>'ROLLIZA X ESPECIE'!Área_de_impresión</vt:lpstr>
      <vt:lpstr>'SUP REF Y ACUMUL'!Área_de_impresión</vt:lpstr>
      <vt:lpstr>'SUP REF Y POR REFOREST'!Área_de_impresión</vt:lpstr>
      <vt:lpstr>TRIPLAY!Área_de_impresión</vt:lpstr>
      <vt:lpstr>PRESENTACIÓN!OLE_LINK8</vt:lpstr>
      <vt:lpstr>ANEXO1!Títulos_a_imprimir</vt:lpstr>
      <vt:lpstr>CARBON!Títulos_a_imprimir</vt:lpstr>
      <vt:lpstr>'EXPORT. NO MAD PARTIDA'!Títulos_a_imprimir</vt:lpstr>
      <vt:lpstr>'EXPORTACION MAD PAIS'!Títulos_a_imprimir</vt:lpstr>
      <vt:lpstr>'EXPORTACIÓN MAD PART'!Títulos_a_imprimir</vt:lpstr>
      <vt:lpstr>'EXPORTACIÓN NO MAD. PAIS'!Títulos_a_imprimir</vt:lpstr>
      <vt:lpstr>'IMPORTACIÓN MAD. PAIS'!Títulos_a_imprimir</vt:lpstr>
      <vt:lpstr>'IMPORTACIÓN MAD. PART'!Títulos_a_imprimir</vt:lpstr>
      <vt:lpstr>'IMPORTACIÓN NO MAD. PART.'!Títulos_a_imprimir</vt:lpstr>
      <vt:lpstr>'IMPORTACIÓN NOMAD. PAIS'!Títulos_a_imprimir</vt:lpstr>
      <vt:lpstr>INDICE!Títulos_a_imprimir</vt:lpstr>
      <vt:lpstr>'PROD MAD ROLLIZA X DPTO Y SP'!Títulos_a_imprimir</vt:lpstr>
      <vt:lpstr>'PROD NO MADERABLES'!Títulos_a_imprimir</vt:lpstr>
      <vt:lpstr>'PROD. MAD ASER.POR ESPECIE'!Títulos_a_imprimir</vt:lpstr>
      <vt:lpstr>PROD.ELABOR.MADERABLES!Títulos_a_imprimir</vt:lpstr>
      <vt:lpstr>'PROD.MAD. ASER.X DPTO Y SP'!Títulos_a_imprimir</vt:lpstr>
      <vt:lpstr>'ROLLIZA X ESPECIE'!Títulos_a_imprimir</vt:lpstr>
      <vt:lpstr>'SUP REF Y ACUMUL'!Títulos_a_imprimir</vt:lpstr>
    </vt:vector>
  </TitlesOfParts>
  <Company>INRENA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"PERÚ FORESTAL EN NÚMEROS 2004"</dc:title>
  <dc:creator>CIF</dc:creator>
  <dc:description>DOCUMENTO PRELIMINAR</dc:description>
  <cp:lastModifiedBy>DOMINGO GABRIEL PACHECO ROLDAN</cp:lastModifiedBy>
  <cp:lastPrinted>2019-05-06T18:17:19Z</cp:lastPrinted>
  <dcterms:created xsi:type="dcterms:W3CDTF">2005-04-25T15:32:06Z</dcterms:created>
  <dcterms:modified xsi:type="dcterms:W3CDTF">2019-05-24T23:41:42Z</dcterms:modified>
</cp:coreProperties>
</file>